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Kits\Accounting\"/>
    </mc:Choice>
  </mc:AlternateContent>
  <bookViews>
    <workbookView xWindow="0" yWindow="0" windowWidth="21600" windowHeight="9135" activeTab="1"/>
  </bookViews>
  <sheets>
    <sheet name="2014" sheetId="4" r:id="rId1"/>
    <sheet name="2015" sheetId="6" r:id="rId2"/>
    <sheet name="Sheet1" sheetId="5" r:id="rId3"/>
  </sheets>
  <definedNames>
    <definedName name="_xlnm.Print_Area" localSheetId="0">'2014'!$A$1:$N$44</definedName>
    <definedName name="_xlnm.Print_Area" localSheetId="1">'2015'!$A$1:$Z$47</definedName>
  </definedNames>
  <calcPr calcId="152511"/>
</workbook>
</file>

<file path=xl/calcChain.xml><?xml version="1.0" encoding="utf-8"?>
<calcChain xmlns="http://schemas.openxmlformats.org/spreadsheetml/2006/main">
  <c r="Z25" i="6" l="1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Y45" i="6"/>
  <c r="Y25" i="6"/>
  <c r="Y6" i="6"/>
  <c r="Y47" i="6" s="1"/>
  <c r="W45" i="6"/>
  <c r="W25" i="6"/>
  <c r="U45" i="6"/>
  <c r="U25" i="6"/>
  <c r="S45" i="6"/>
  <c r="S25" i="6"/>
  <c r="Q45" i="6"/>
  <c r="Q25" i="6"/>
  <c r="O45" i="6"/>
  <c r="O25" i="6"/>
  <c r="M25" i="6" l="1"/>
  <c r="M45" i="6" l="1"/>
  <c r="Z44" i="6" l="1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K45" i="6"/>
  <c r="K25" i="6" l="1"/>
  <c r="I25" i="6" l="1"/>
  <c r="I45" i="6" l="1"/>
  <c r="G45" i="6" l="1"/>
  <c r="G25" i="6" l="1"/>
  <c r="E25" i="6" l="1"/>
  <c r="E45" i="6" l="1"/>
  <c r="C45" i="6" l="1"/>
  <c r="C25" i="6"/>
  <c r="M42" i="4" l="1"/>
  <c r="L42" i="4"/>
  <c r="K42" i="4"/>
  <c r="J42" i="4"/>
  <c r="I42" i="4"/>
  <c r="H42" i="4"/>
  <c r="G42" i="4"/>
  <c r="F42" i="4"/>
  <c r="E42" i="4"/>
  <c r="M23" i="4"/>
  <c r="L23" i="4"/>
  <c r="K23" i="4"/>
  <c r="J23" i="4"/>
  <c r="I23" i="4"/>
  <c r="H23" i="4"/>
  <c r="G23" i="4"/>
  <c r="F23" i="4"/>
  <c r="E23" i="4"/>
  <c r="Z28" i="6" l="1"/>
  <c r="V45" i="6"/>
  <c r="R45" i="6"/>
  <c r="J45" i="6"/>
  <c r="X45" i="6"/>
  <c r="T45" i="6"/>
  <c r="P45" i="6"/>
  <c r="N45" i="6"/>
  <c r="L45" i="6"/>
  <c r="H45" i="6"/>
  <c r="F45" i="6"/>
  <c r="V25" i="6"/>
  <c r="T25" i="6"/>
  <c r="P25" i="6"/>
  <c r="N25" i="6"/>
  <c r="L25" i="6"/>
  <c r="J25" i="6"/>
  <c r="H25" i="6"/>
  <c r="F25" i="6"/>
  <c r="D25" i="6"/>
  <c r="B25" i="6"/>
  <c r="R25" i="6"/>
  <c r="N41" i="4"/>
  <c r="N40" i="4"/>
  <c r="N39" i="4"/>
  <c r="N38" i="4"/>
  <c r="N37" i="4"/>
  <c r="N36" i="4"/>
  <c r="N35" i="4"/>
  <c r="N33" i="4"/>
  <c r="N32" i="4"/>
  <c r="N31" i="4"/>
  <c r="N30" i="4"/>
  <c r="N28" i="4"/>
  <c r="N27" i="4"/>
  <c r="B47" i="6" l="1"/>
  <c r="C6" i="6" s="1"/>
  <c r="C47" i="6" s="1"/>
  <c r="Z45" i="6"/>
  <c r="B45" i="6"/>
  <c r="X25" i="6"/>
  <c r="Z47" i="6" s="1"/>
  <c r="D45" i="6"/>
  <c r="D44" i="4"/>
  <c r="E6" i="4" s="1"/>
  <c r="C44" i="4"/>
  <c r="D6" i="4"/>
  <c r="C6" i="4"/>
  <c r="B44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D23" i="4"/>
  <c r="C23" i="4"/>
  <c r="B23" i="4"/>
  <c r="D6" i="6" l="1"/>
  <c r="E6" i="6"/>
  <c r="E47" i="6" s="1"/>
  <c r="N23" i="4"/>
  <c r="E44" i="4"/>
  <c r="F6" i="4" s="1"/>
  <c r="F44" i="4" s="1"/>
  <c r="G6" i="4" s="1"/>
  <c r="G44" i="4" s="1"/>
  <c r="H6" i="4" s="1"/>
  <c r="H44" i="4" s="1"/>
  <c r="I6" i="4" s="1"/>
  <c r="I44" i="4" s="1"/>
  <c r="J6" i="4" s="1"/>
  <c r="J44" i="4" s="1"/>
  <c r="K6" i="4" s="1"/>
  <c r="K44" i="4" s="1"/>
  <c r="L6" i="4" s="1"/>
  <c r="L44" i="4" s="1"/>
  <c r="M6" i="4" s="1"/>
  <c r="L36" i="4"/>
  <c r="G6" i="6" l="1"/>
  <c r="G47" i="6" s="1"/>
  <c r="I6" i="6" s="1"/>
  <c r="I47" i="6" s="1"/>
  <c r="F6" i="6"/>
  <c r="K26" i="4"/>
  <c r="K33" i="4"/>
  <c r="K28" i="4"/>
  <c r="J33" i="4"/>
  <c r="J28" i="4"/>
  <c r="J26" i="4"/>
  <c r="I33" i="4"/>
  <c r="I28" i="4"/>
  <c r="I26" i="4"/>
  <c r="H33" i="4"/>
  <c r="H28" i="4"/>
  <c r="H26" i="4"/>
  <c r="G36" i="4"/>
  <c r="G33" i="4"/>
  <c r="G28" i="4"/>
  <c r="G26" i="4"/>
  <c r="F36" i="4"/>
  <c r="F28" i="4"/>
  <c r="F33" i="4"/>
  <c r="F26" i="4"/>
  <c r="E33" i="4"/>
  <c r="E28" i="4"/>
  <c r="E26" i="4"/>
  <c r="D28" i="4"/>
  <c r="D36" i="4"/>
  <c r="D33" i="4"/>
  <c r="D26" i="4"/>
  <c r="D42" i="4" s="1"/>
  <c r="C36" i="4"/>
  <c r="C33" i="4"/>
  <c r="C28" i="4"/>
  <c r="C26" i="4"/>
  <c r="C42" i="4" s="1"/>
  <c r="B36" i="4"/>
  <c r="B26" i="4"/>
  <c r="B33" i="4"/>
  <c r="B28" i="4"/>
  <c r="J10" i="4"/>
  <c r="J6" i="6" l="1"/>
  <c r="K6" i="6"/>
  <c r="K47" i="6" s="1"/>
  <c r="M6" i="6" s="1"/>
  <c r="M47" i="6" s="1"/>
  <c r="O6" i="6" s="1"/>
  <c r="O47" i="6" s="1"/>
  <c r="Q6" i="6" s="1"/>
  <c r="Q47" i="6" s="1"/>
  <c r="S6" i="6" s="1"/>
  <c r="S47" i="6" s="1"/>
  <c r="U6" i="6" s="1"/>
  <c r="U47" i="6" s="1"/>
  <c r="W6" i="6" s="1"/>
  <c r="W47" i="6" s="1"/>
  <c r="B42" i="4"/>
  <c r="N10" i="4"/>
  <c r="M44" i="4"/>
  <c r="D47" i="6" s="1"/>
  <c r="F47" i="6" s="1"/>
  <c r="H6" i="6" s="1"/>
  <c r="H47" i="6" s="1"/>
  <c r="J47" i="6" s="1"/>
  <c r="N26" i="4"/>
  <c r="L6" i="6" l="1"/>
  <c r="L47" i="6" s="1"/>
  <c r="N6" i="6" s="1"/>
  <c r="N47" i="6" s="1"/>
  <c r="P6" i="6" s="1"/>
  <c r="P47" i="6" s="1"/>
  <c r="R6" i="6" s="1"/>
  <c r="R47" i="6" s="1"/>
  <c r="T6" i="6" s="1"/>
  <c r="T47" i="6" s="1"/>
  <c r="V6" i="6" s="1"/>
  <c r="V47" i="6" s="1"/>
  <c r="X6" i="6" s="1"/>
  <c r="X47" i="6" s="1"/>
  <c r="N42" i="4"/>
  <c r="N44" i="4" s="1"/>
</calcChain>
</file>

<file path=xl/sharedStrings.xml><?xml version="1.0" encoding="utf-8"?>
<sst xmlns="http://schemas.openxmlformats.org/spreadsheetml/2006/main" count="123" uniqueCount="54">
  <si>
    <t>Receipts</t>
  </si>
  <si>
    <t>Insurance</t>
  </si>
  <si>
    <t>Statement of Cash Flows</t>
  </si>
  <si>
    <t>Miscellaneous</t>
  </si>
  <si>
    <t>Total Receipts</t>
  </si>
  <si>
    <t>Professional Services</t>
  </si>
  <si>
    <t>Watkins Glen Area Chamber of Commerce</t>
  </si>
  <si>
    <t>Room Tax Receipts</t>
  </si>
  <si>
    <t>Total Payroll &amp; Related</t>
  </si>
  <si>
    <t>Operational Expenses</t>
  </si>
  <si>
    <t>Tourism</t>
  </si>
  <si>
    <t>Interest Income</t>
  </si>
  <si>
    <t>Projected</t>
  </si>
  <si>
    <t>Travel Guide</t>
  </si>
  <si>
    <t>Annual Celebration</t>
  </si>
  <si>
    <t>Golf Tournament</t>
  </si>
  <si>
    <t>FLXopoly</t>
  </si>
  <si>
    <t>Leadership Schuyler</t>
  </si>
  <si>
    <t>Membership/Golf/Mixers/Annual Celebration</t>
  </si>
  <si>
    <t>Professional Dev/Administrative Expenses</t>
  </si>
  <si>
    <t>Business &amp; Education Expenses</t>
  </si>
  <si>
    <t>Actual</t>
  </si>
  <si>
    <t>For the Year Ending December 31, 2014</t>
  </si>
  <si>
    <t>Line of Credit Advances</t>
  </si>
  <si>
    <t xml:space="preserve">Line of Credit Repayment </t>
  </si>
  <si>
    <t>Membership Dues</t>
  </si>
  <si>
    <t>Mixers &amp; Events</t>
  </si>
  <si>
    <t xml:space="preserve">Advertising Sales </t>
  </si>
  <si>
    <t xml:space="preserve">Marketing Income </t>
  </si>
  <si>
    <t xml:space="preserve">Business &amp; Education </t>
  </si>
  <si>
    <t xml:space="preserve">Leadership Schuyler </t>
  </si>
  <si>
    <t xml:space="preserve">TOTALS </t>
  </si>
  <si>
    <t xml:space="preserve">Expenses </t>
  </si>
  <si>
    <t xml:space="preserve">Total Expenses </t>
  </si>
  <si>
    <t xml:space="preserve">BEGINNING BALANCE </t>
  </si>
  <si>
    <t xml:space="preserve">ENDING BALANCE </t>
  </si>
  <si>
    <t>Supplies</t>
  </si>
  <si>
    <t>Transfer to Matching Funds Acct</t>
  </si>
  <si>
    <t>Computer Issues</t>
  </si>
  <si>
    <t xml:space="preserve">Computer Issues &amp; Replacement </t>
  </si>
  <si>
    <t>Project Seneca</t>
  </si>
  <si>
    <t>Matching Funds Grant</t>
  </si>
  <si>
    <t>Matching Funds Acct Expenses</t>
  </si>
  <si>
    <t>Interest &amp; Other Income</t>
  </si>
  <si>
    <t>MTD 4/30/15</t>
  </si>
  <si>
    <t>Actual MTD</t>
  </si>
  <si>
    <t>Tourism - Other</t>
  </si>
  <si>
    <t xml:space="preserve">Retail </t>
  </si>
  <si>
    <t>Consignment</t>
  </si>
  <si>
    <t xml:space="preserve">Business Name </t>
  </si>
  <si>
    <t>For the Year Ending _________________________________</t>
  </si>
  <si>
    <t xml:space="preserve">NOTES: </t>
  </si>
  <si>
    <t>1. Insert your own income &amp; expense account description.</t>
  </si>
  <si>
    <t xml:space="preserve">2. Complete this Cash Flow form in conjunction with your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</si>
</sst>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43" fontId="5" fillId="0" borderId="3" xfId="0" applyNumberFormat="1" applyFont="1" applyFill="1" applyBorder="1"/>
    <xf numFmtId="43" fontId="5" fillId="0" borderId="3" xfId="1" applyNumberFormat="1" applyFont="1" applyFill="1" applyBorder="1"/>
    <xf numFmtId="43" fontId="5" fillId="0" borderId="2" xfId="1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164" fontId="5" fillId="0" borderId="0" xfId="0" applyNumberFormat="1" applyFont="1" applyFill="1"/>
    <xf numFmtId="43" fontId="5" fillId="0" borderId="0" xfId="0" applyNumberFormat="1" applyFont="1" applyFill="1"/>
    <xf numFmtId="43" fontId="5" fillId="0" borderId="0" xfId="1" applyNumberFormat="1" applyFont="1" applyFill="1"/>
    <xf numFmtId="0" fontId="4" fillId="0" borderId="2" xfId="0" applyFont="1" applyFill="1" applyBorder="1"/>
    <xf numFmtId="0" fontId="4" fillId="0" borderId="0" xfId="0" applyFont="1" applyFill="1" applyBorder="1"/>
    <xf numFmtId="43" fontId="5" fillId="0" borderId="0" xfId="1" applyNumberFormat="1" applyFont="1" applyFill="1" applyBorder="1"/>
    <xf numFmtId="164" fontId="6" fillId="0" borderId="0" xfId="0" applyNumberFormat="1" applyFont="1" applyFill="1"/>
    <xf numFmtId="43" fontId="6" fillId="0" borderId="0" xfId="1" applyNumberFormat="1" applyFont="1" applyFill="1"/>
    <xf numFmtId="164" fontId="6" fillId="0" borderId="3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5" fillId="0" borderId="7" xfId="1" applyNumberFormat="1" applyFont="1" applyFill="1" applyBorder="1"/>
    <xf numFmtId="0" fontId="6" fillId="0" borderId="0" xfId="0" applyFont="1" applyFill="1"/>
    <xf numFmtId="43" fontId="6" fillId="0" borderId="1" xfId="1" applyNumberFormat="1" applyFont="1" applyFill="1" applyBorder="1"/>
    <xf numFmtId="43" fontId="6" fillId="0" borderId="4" xfId="1" applyNumberFormat="1" applyFont="1" applyFill="1" applyBorder="1"/>
    <xf numFmtId="0" fontId="4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43" fontId="6" fillId="2" borderId="0" xfId="1" applyNumberFormat="1" applyFont="1" applyFill="1"/>
    <xf numFmtId="0" fontId="5" fillId="2" borderId="0" xfId="0" applyFont="1" applyFill="1" applyAlignment="1">
      <alignment horizontal="center"/>
    </xf>
    <xf numFmtId="43" fontId="5" fillId="2" borderId="0" xfId="0" applyNumberFormat="1" applyFont="1" applyFill="1"/>
    <xf numFmtId="43" fontId="5" fillId="2" borderId="0" xfId="1" applyNumberFormat="1" applyFont="1" applyFill="1"/>
    <xf numFmtId="43" fontId="5" fillId="2" borderId="2" xfId="1" applyNumberFormat="1" applyFont="1" applyFill="1" applyBorder="1"/>
    <xf numFmtId="43" fontId="5" fillId="2" borderId="0" xfId="1" applyNumberFormat="1" applyFont="1" applyFill="1" applyBorder="1"/>
    <xf numFmtId="43" fontId="6" fillId="2" borderId="1" xfId="1" applyNumberFormat="1" applyFont="1" applyFill="1" applyBorder="1"/>
    <xf numFmtId="43" fontId="6" fillId="2" borderId="0" xfId="1" applyFont="1" applyFill="1" applyBorder="1" applyAlignment="1">
      <alignment horizontal="center"/>
    </xf>
    <xf numFmtId="43" fontId="6" fillId="0" borderId="5" xfId="0" applyNumberFormat="1" applyFont="1" applyFill="1" applyBorder="1" applyAlignment="1">
      <alignment horizontal="center"/>
    </xf>
    <xf numFmtId="0" fontId="5" fillId="0" borderId="8" xfId="0" applyFont="1" applyFill="1" applyBorder="1"/>
    <xf numFmtId="43" fontId="5" fillId="0" borderId="8" xfId="0" applyNumberFormat="1" applyFont="1" applyFill="1" applyBorder="1"/>
    <xf numFmtId="43" fontId="5" fillId="0" borderId="8" xfId="1" applyNumberFormat="1" applyFont="1" applyFill="1" applyBorder="1"/>
    <xf numFmtId="43" fontId="5" fillId="0" borderId="6" xfId="1" applyNumberFormat="1" applyFont="1" applyFill="1" applyBorder="1"/>
    <xf numFmtId="43" fontId="7" fillId="0" borderId="0" xfId="1" applyNumberFormat="1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42" sqref="M42"/>
    </sheetView>
  </sheetViews>
  <sheetFormatPr defaultColWidth="9.140625" defaultRowHeight="12.75" x14ac:dyDescent="0.2"/>
  <cols>
    <col min="1" max="1" width="38.7109375" style="1" customWidth="1"/>
    <col min="2" max="2" width="14.42578125" style="1" bestFit="1" customWidth="1"/>
    <col min="3" max="4" width="13.140625" style="1" bestFit="1" customWidth="1"/>
    <col min="5" max="6" width="14.42578125" style="1" bestFit="1" customWidth="1"/>
    <col min="7" max="12" width="13.140625" style="1" bestFit="1" customWidth="1"/>
    <col min="13" max="13" width="14.42578125" style="1" bestFit="1" customWidth="1"/>
    <col min="14" max="14" width="12.85546875" style="5" hidden="1" customWidth="1"/>
    <col min="15" max="15" width="12.85546875" style="1" bestFit="1" customWidth="1"/>
    <col min="16" max="16" width="11.28515625" style="1" bestFit="1" customWidth="1"/>
    <col min="17" max="16384" width="9.140625" style="1"/>
  </cols>
  <sheetData>
    <row r="1" spans="1:14" x14ac:dyDescent="0.2">
      <c r="A1" s="11" t="s">
        <v>6</v>
      </c>
      <c r="B1" s="2"/>
    </row>
    <row r="2" spans="1:14" x14ac:dyDescent="0.2">
      <c r="A2" s="11" t="s">
        <v>2</v>
      </c>
      <c r="B2" s="2"/>
    </row>
    <row r="3" spans="1:14" x14ac:dyDescent="0.2">
      <c r="A3" s="11" t="s">
        <v>22</v>
      </c>
      <c r="B3" s="2"/>
    </row>
    <row r="4" spans="1:14" x14ac:dyDescent="0.2">
      <c r="A4" s="2"/>
      <c r="B4" s="12" t="s">
        <v>21</v>
      </c>
      <c r="C4" s="12" t="s">
        <v>21</v>
      </c>
      <c r="D4" s="12" t="s">
        <v>21</v>
      </c>
      <c r="E4" s="12" t="s">
        <v>21</v>
      </c>
      <c r="F4" s="12" t="s">
        <v>21</v>
      </c>
      <c r="G4" s="12" t="s">
        <v>21</v>
      </c>
      <c r="H4" s="12" t="s">
        <v>21</v>
      </c>
      <c r="I4" s="12" t="s">
        <v>21</v>
      </c>
      <c r="J4" s="12" t="s">
        <v>21</v>
      </c>
      <c r="K4" s="12" t="s">
        <v>21</v>
      </c>
      <c r="L4" s="12" t="s">
        <v>21</v>
      </c>
      <c r="M4" s="12" t="s">
        <v>12</v>
      </c>
      <c r="N4" s="9"/>
    </row>
    <row r="5" spans="1:14" s="13" customFormat="1" x14ac:dyDescent="0.2">
      <c r="B5" s="10">
        <v>41670</v>
      </c>
      <c r="C5" s="10">
        <v>41698</v>
      </c>
      <c r="D5" s="10">
        <v>41729</v>
      </c>
      <c r="E5" s="10">
        <v>41759</v>
      </c>
      <c r="F5" s="10">
        <v>41790</v>
      </c>
      <c r="G5" s="10">
        <v>41820</v>
      </c>
      <c r="H5" s="10">
        <v>41851</v>
      </c>
      <c r="I5" s="10">
        <v>41882</v>
      </c>
      <c r="J5" s="10">
        <v>41912</v>
      </c>
      <c r="K5" s="10">
        <v>41943</v>
      </c>
      <c r="L5" s="10">
        <v>41973</v>
      </c>
      <c r="M5" s="10">
        <v>42004</v>
      </c>
      <c r="N5" s="10" t="s">
        <v>31</v>
      </c>
    </row>
    <row r="6" spans="1:14" s="19" customFormat="1" x14ac:dyDescent="0.2">
      <c r="A6" s="19" t="s">
        <v>34</v>
      </c>
      <c r="B6" s="20">
        <v>151029.87</v>
      </c>
      <c r="C6" s="22">
        <f>B44</f>
        <v>79206</v>
      </c>
      <c r="D6" s="22">
        <f t="shared" ref="D6:M6" si="0">C44</f>
        <v>89464.159999999989</v>
      </c>
      <c r="E6" s="22">
        <f t="shared" si="0"/>
        <v>60611.749999999993</v>
      </c>
      <c r="F6" s="22">
        <f t="shared" si="0"/>
        <v>111911.3</v>
      </c>
      <c r="G6" s="22">
        <f t="shared" si="0"/>
        <v>49018.42</v>
      </c>
      <c r="H6" s="22">
        <f t="shared" si="0"/>
        <v>24383.239999999998</v>
      </c>
      <c r="I6" s="22">
        <f t="shared" si="0"/>
        <v>36668.47</v>
      </c>
      <c r="J6" s="22">
        <f t="shared" si="0"/>
        <v>38059.279999999999</v>
      </c>
      <c r="K6" s="22">
        <f t="shared" si="0"/>
        <v>16471.830000000009</v>
      </c>
      <c r="L6" s="22">
        <f t="shared" si="0"/>
        <v>25329.239999999991</v>
      </c>
      <c r="M6" s="22">
        <f t="shared" si="0"/>
        <v>15115.189999999991</v>
      </c>
      <c r="N6" s="21"/>
    </row>
    <row r="7" spans="1:14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x14ac:dyDescent="0.2">
      <c r="A8" s="4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x14ac:dyDescent="0.2">
      <c r="A9" s="1" t="s">
        <v>25</v>
      </c>
      <c r="B9" s="14">
        <v>37818.9</v>
      </c>
      <c r="C9" s="14">
        <v>14983.98</v>
      </c>
      <c r="D9" s="14">
        <v>9483.75</v>
      </c>
      <c r="E9" s="14">
        <v>8235.2800000000007</v>
      </c>
      <c r="F9" s="14">
        <v>8631.3700000000008</v>
      </c>
      <c r="G9" s="14">
        <v>14389.41</v>
      </c>
      <c r="H9" s="14">
        <v>4961.2</v>
      </c>
      <c r="I9" s="14">
        <v>22808.77</v>
      </c>
      <c r="J9" s="14"/>
      <c r="K9" s="14"/>
      <c r="L9" s="14"/>
      <c r="M9" s="14">
        <v>507.92</v>
      </c>
      <c r="N9" s="6">
        <f>SUM(B9:M9)</f>
        <v>121820.58</v>
      </c>
    </row>
    <row r="10" spans="1:14" x14ac:dyDescent="0.2">
      <c r="A10" s="1" t="s">
        <v>26</v>
      </c>
      <c r="B10" s="15"/>
      <c r="C10" s="15"/>
      <c r="D10" s="15"/>
      <c r="E10" s="15"/>
      <c r="F10" s="15"/>
      <c r="G10" s="15"/>
      <c r="H10" s="15">
        <v>0</v>
      </c>
      <c r="I10" s="15"/>
      <c r="J10" s="15">
        <f>(35462.87+3250.5)-(J15+J16)</f>
        <v>28744.370000000003</v>
      </c>
      <c r="K10" s="15">
        <v>13630.95</v>
      </c>
      <c r="L10" s="15">
        <v>6101.25</v>
      </c>
      <c r="M10" s="15"/>
      <c r="N10" s="6">
        <f t="shared" ref="N10:N22" si="1">SUM(B10:M10)</f>
        <v>48476.570000000007</v>
      </c>
    </row>
    <row r="11" spans="1:14" x14ac:dyDescent="0.2">
      <c r="A11" s="1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>
        <f t="shared" si="1"/>
        <v>0</v>
      </c>
    </row>
    <row r="12" spans="1:14" x14ac:dyDescent="0.2">
      <c r="A12" s="1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">
        <f t="shared" si="1"/>
        <v>0</v>
      </c>
    </row>
    <row r="13" spans="1:14" x14ac:dyDescent="0.2">
      <c r="A13" s="1" t="s">
        <v>29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>
        <f t="shared" si="1"/>
        <v>0</v>
      </c>
    </row>
    <row r="14" spans="1:14" x14ac:dyDescent="0.2">
      <c r="A14" s="1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6">
        <f t="shared" si="1"/>
        <v>0</v>
      </c>
    </row>
    <row r="15" spans="1:14" x14ac:dyDescent="0.2">
      <c r="A15" s="1" t="s">
        <v>16</v>
      </c>
      <c r="B15" s="15"/>
      <c r="C15" s="15"/>
      <c r="D15" s="15"/>
      <c r="E15" s="15"/>
      <c r="F15" s="15"/>
      <c r="G15" s="15"/>
      <c r="H15" s="15">
        <v>8350</v>
      </c>
      <c r="I15" s="15">
        <v>5550</v>
      </c>
      <c r="J15" s="15">
        <v>1175</v>
      </c>
      <c r="K15" s="15">
        <v>2650</v>
      </c>
      <c r="L15" s="15">
        <v>1375</v>
      </c>
      <c r="M15" s="15">
        <v>2054</v>
      </c>
      <c r="N15" s="6">
        <f t="shared" si="1"/>
        <v>21154</v>
      </c>
    </row>
    <row r="16" spans="1:14" x14ac:dyDescent="0.2">
      <c r="A16" s="1" t="s">
        <v>15</v>
      </c>
      <c r="B16" s="15"/>
      <c r="C16" s="15"/>
      <c r="D16" s="15"/>
      <c r="E16" s="15"/>
      <c r="F16" s="15"/>
      <c r="G16" s="15"/>
      <c r="H16" s="15"/>
      <c r="I16" s="15">
        <v>1450</v>
      </c>
      <c r="J16" s="15">
        <v>8794</v>
      </c>
      <c r="K16" s="15">
        <v>1330</v>
      </c>
      <c r="L16" s="15"/>
      <c r="M16" s="15"/>
      <c r="N16" s="6">
        <f t="shared" si="1"/>
        <v>11574</v>
      </c>
    </row>
    <row r="17" spans="1:15" x14ac:dyDescent="0.2">
      <c r="A17" s="1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>
        <v>9352.5</v>
      </c>
      <c r="M17" s="15">
        <v>32841.5</v>
      </c>
      <c r="N17" s="6">
        <f t="shared" si="1"/>
        <v>42194</v>
      </c>
    </row>
    <row r="18" spans="1:15" x14ac:dyDescent="0.2">
      <c r="A18" s="1" t="s">
        <v>14</v>
      </c>
      <c r="B18" s="15"/>
      <c r="C18" s="15"/>
      <c r="D18" s="15"/>
      <c r="E18" s="15"/>
      <c r="F18" s="15"/>
      <c r="G18" s="15"/>
      <c r="H18" s="15"/>
      <c r="I18" s="15">
        <v>8000</v>
      </c>
      <c r="J18" s="15"/>
      <c r="K18" s="15"/>
      <c r="L18" s="15"/>
      <c r="M18" s="15">
        <v>300</v>
      </c>
      <c r="N18" s="6">
        <f t="shared" si="1"/>
        <v>8300</v>
      </c>
    </row>
    <row r="19" spans="1:15" x14ac:dyDescent="0.2">
      <c r="A19" s="1" t="s">
        <v>7</v>
      </c>
      <c r="B19" s="15"/>
      <c r="C19" s="15">
        <v>75000</v>
      </c>
      <c r="D19" s="15"/>
      <c r="E19" s="15">
        <v>75000</v>
      </c>
      <c r="F19" s="15"/>
      <c r="G19" s="15"/>
      <c r="H19" s="15"/>
      <c r="I19" s="15"/>
      <c r="J19" s="15"/>
      <c r="K19" s="15">
        <v>137106.85999999999</v>
      </c>
      <c r="L19" s="15"/>
      <c r="M19" s="15">
        <v>104386.53</v>
      </c>
      <c r="N19" s="6">
        <f t="shared" si="1"/>
        <v>391493.39</v>
      </c>
    </row>
    <row r="20" spans="1:15" x14ac:dyDescent="0.2">
      <c r="A20" s="1" t="s">
        <v>41</v>
      </c>
      <c r="B20" s="15"/>
      <c r="C20" s="15"/>
      <c r="D20" s="15"/>
      <c r="E20" s="15">
        <v>48465</v>
      </c>
      <c r="F20" s="15"/>
      <c r="G20" s="15"/>
      <c r="H20" s="15"/>
      <c r="I20" s="15"/>
      <c r="J20" s="15"/>
      <c r="K20" s="15"/>
      <c r="L20" s="15"/>
      <c r="M20" s="15"/>
      <c r="N20" s="6">
        <f t="shared" si="1"/>
        <v>48465</v>
      </c>
    </row>
    <row r="21" spans="1:15" x14ac:dyDescent="0.2">
      <c r="A21" s="1" t="s">
        <v>11</v>
      </c>
      <c r="B21" s="15"/>
      <c r="C21" s="15"/>
      <c r="D21" s="15">
        <v>8.09</v>
      </c>
      <c r="E21" s="15"/>
      <c r="F21" s="15"/>
      <c r="G21" s="15">
        <v>0.18</v>
      </c>
      <c r="H21" s="15">
        <v>8.19</v>
      </c>
      <c r="I21" s="15"/>
      <c r="J21" s="15">
        <v>0.54</v>
      </c>
      <c r="K21" s="15"/>
      <c r="L21" s="15"/>
      <c r="M21" s="15"/>
      <c r="N21" s="6">
        <f t="shared" si="1"/>
        <v>17</v>
      </c>
    </row>
    <row r="22" spans="1:15" x14ac:dyDescent="0.2">
      <c r="A22" s="1" t="s">
        <v>23</v>
      </c>
      <c r="B22" s="15"/>
      <c r="C22" s="15"/>
      <c r="D22" s="15"/>
      <c r="E22" s="15"/>
      <c r="F22" s="15"/>
      <c r="G22" s="15"/>
      <c r="H22" s="15">
        <v>40000</v>
      </c>
      <c r="I22" s="15"/>
      <c r="J22" s="15"/>
      <c r="K22" s="15"/>
      <c r="L22" s="15"/>
      <c r="M22" s="15"/>
      <c r="N22" s="6">
        <f t="shared" si="1"/>
        <v>40000</v>
      </c>
    </row>
    <row r="23" spans="1:15" ht="13.5" thickBot="1" x14ac:dyDescent="0.25">
      <c r="A23" s="16" t="s">
        <v>4</v>
      </c>
      <c r="B23" s="8">
        <f t="shared" ref="B23:D23" si="2">SUM(B9:B22)</f>
        <v>37818.9</v>
      </c>
      <c r="C23" s="8">
        <f t="shared" si="2"/>
        <v>89983.98</v>
      </c>
      <c r="D23" s="8">
        <f t="shared" si="2"/>
        <v>9491.84</v>
      </c>
      <c r="E23" s="8">
        <f>SUM(E9:E22)</f>
        <v>131700.28</v>
      </c>
      <c r="F23" s="8">
        <f t="shared" ref="F23:M23" si="3">SUM(F9:F22)</f>
        <v>8631.3700000000008</v>
      </c>
      <c r="G23" s="8">
        <f t="shared" si="3"/>
        <v>14389.59</v>
      </c>
      <c r="H23" s="8">
        <f t="shared" si="3"/>
        <v>53319.39</v>
      </c>
      <c r="I23" s="8">
        <f t="shared" si="3"/>
        <v>37808.770000000004</v>
      </c>
      <c r="J23" s="8">
        <f t="shared" si="3"/>
        <v>38713.910000000003</v>
      </c>
      <c r="K23" s="8">
        <f t="shared" si="3"/>
        <v>154717.81</v>
      </c>
      <c r="L23" s="8">
        <f t="shared" si="3"/>
        <v>16828.75</v>
      </c>
      <c r="M23" s="8">
        <f t="shared" si="3"/>
        <v>140089.95000000001</v>
      </c>
      <c r="N23" s="6">
        <f>SUM(B23:M23)</f>
        <v>733494.54</v>
      </c>
      <c r="O23" s="14"/>
    </row>
    <row r="24" spans="1:15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6"/>
      <c r="O24" s="14"/>
    </row>
    <row r="25" spans="1:15" x14ac:dyDescent="0.2">
      <c r="A25" s="4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"/>
    </row>
    <row r="26" spans="1:15" s="5" customFormat="1" x14ac:dyDescent="0.2">
      <c r="A26" s="5" t="s">
        <v>8</v>
      </c>
      <c r="B26" s="18">
        <f>20997.85+4106.47</f>
        <v>25104.32</v>
      </c>
      <c r="C26" s="18">
        <f>16015.78+1738.5</f>
        <v>17754.28</v>
      </c>
      <c r="D26" s="18">
        <f>17751.77+1742.52</f>
        <v>19494.29</v>
      </c>
      <c r="E26" s="18">
        <f>13983.57+108.03</f>
        <v>14091.6</v>
      </c>
      <c r="F26" s="18">
        <f>24959.56+3390.27</f>
        <v>28349.83</v>
      </c>
      <c r="G26" s="18">
        <f>18178.75+1713.35</f>
        <v>19892.099999999999</v>
      </c>
      <c r="H26" s="18">
        <f>18474.53+4518.37</f>
        <v>22992.899999999998</v>
      </c>
      <c r="I26" s="18">
        <f>17990.7+108.13</f>
        <v>18098.830000000002</v>
      </c>
      <c r="J26" s="18">
        <f>17832.79+4394.24</f>
        <v>22227.03</v>
      </c>
      <c r="K26" s="18">
        <f>22633.82+3084.25</f>
        <v>25718.07</v>
      </c>
      <c r="L26" s="18">
        <v>12658.22</v>
      </c>
      <c r="M26" s="18">
        <v>15956.26</v>
      </c>
      <c r="N26" s="6">
        <f>B26+C26+D26+E26+F26+G26+H26+I26+J26+K26+L26+M26</f>
        <v>242337.73000000004</v>
      </c>
    </row>
    <row r="27" spans="1:15" x14ac:dyDescent="0.2">
      <c r="A27" s="1" t="s">
        <v>18</v>
      </c>
      <c r="B27" s="15">
        <v>5918.68</v>
      </c>
      <c r="C27" s="15">
        <v>12979.64</v>
      </c>
      <c r="D27" s="15">
        <v>3025.6</v>
      </c>
      <c r="E27" s="15"/>
      <c r="F27" s="15">
        <v>3936.75</v>
      </c>
      <c r="G27" s="15"/>
      <c r="H27" s="15">
        <v>1250</v>
      </c>
      <c r="I27" s="15"/>
      <c r="J27" s="15">
        <v>1502.9</v>
      </c>
      <c r="K27" s="15">
        <v>3256.28</v>
      </c>
      <c r="L27" s="15">
        <v>0</v>
      </c>
      <c r="M27" s="15">
        <v>372.83</v>
      </c>
      <c r="N27" s="6">
        <f t="shared" ref="N27:N41" si="4">B27+C27+D27+E27+F27+G27+H27+I27+J27+K27+L27+M27</f>
        <v>32242.68</v>
      </c>
    </row>
    <row r="28" spans="1:15" x14ac:dyDescent="0.2">
      <c r="A28" s="1" t="s">
        <v>10</v>
      </c>
      <c r="B28" s="15">
        <f>12712.27+15758.5+8235.4+1448.48+439.39+687.83</f>
        <v>39281.870000000003</v>
      </c>
      <c r="C28" s="15">
        <f>15458.7+22600+4114.66+1173.6+557.33</f>
        <v>43904.29</v>
      </c>
      <c r="D28" s="15">
        <f>1422.45+4114.66+1409.17+839.92+1975.04</f>
        <v>9761.24</v>
      </c>
      <c r="E28" s="15">
        <f>703.18+58821.71+1355.1</f>
        <v>60879.99</v>
      </c>
      <c r="F28" s="15">
        <f>22732.8+4114.66+917.74+750.96+500</f>
        <v>29016.16</v>
      </c>
      <c r="G28" s="15">
        <f>5325+4114.66+950.24+584.88+2424.37</f>
        <v>13399.149999999998</v>
      </c>
      <c r="H28" s="15">
        <f>5815.16+4108.75+1000</f>
        <v>10923.91</v>
      </c>
      <c r="I28" s="15">
        <f>3228.56+4108.75+1054.93+954.32+35.15</f>
        <v>9381.7099999999991</v>
      </c>
      <c r="J28" s="15">
        <f>8896.57+4108.75+3003.96</f>
        <v>16009.279999999999</v>
      </c>
      <c r="K28" s="15">
        <f>93892.24+4236.41+3565.23</f>
        <v>101693.88</v>
      </c>
      <c r="L28" s="15">
        <v>8165.91</v>
      </c>
      <c r="M28" s="15">
        <v>8714.4500000000007</v>
      </c>
      <c r="N28" s="6">
        <f t="shared" si="4"/>
        <v>351131.83999999997</v>
      </c>
    </row>
    <row r="29" spans="1:15" x14ac:dyDescent="0.2">
      <c r="A29" s="1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/>
    </row>
    <row r="30" spans="1:15" x14ac:dyDescent="0.2">
      <c r="A30" s="1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6">
        <f t="shared" si="4"/>
        <v>0</v>
      </c>
    </row>
    <row r="31" spans="1:15" x14ac:dyDescent="0.2">
      <c r="A31" s="1" t="s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>
        <f t="shared" si="4"/>
        <v>0</v>
      </c>
    </row>
    <row r="32" spans="1:15" x14ac:dyDescent="0.2">
      <c r="A32" s="1" t="s">
        <v>36</v>
      </c>
      <c r="B32" s="15">
        <v>719.17</v>
      </c>
      <c r="C32" s="15">
        <v>614.29999999999995</v>
      </c>
      <c r="D32" s="15">
        <v>872.96</v>
      </c>
      <c r="E32" s="15">
        <v>330.17</v>
      </c>
      <c r="F32" s="15">
        <v>551.25</v>
      </c>
      <c r="G32" s="15">
        <v>465.7</v>
      </c>
      <c r="H32" s="15"/>
      <c r="I32" s="15">
        <v>652.79</v>
      </c>
      <c r="J32" s="15">
        <v>565.09</v>
      </c>
      <c r="K32" s="15">
        <v>267.58</v>
      </c>
      <c r="L32" s="15">
        <v>219.25</v>
      </c>
      <c r="M32" s="15">
        <v>413.17</v>
      </c>
      <c r="N32" s="6">
        <f t="shared" si="4"/>
        <v>5671.43</v>
      </c>
    </row>
    <row r="33" spans="1:14" x14ac:dyDescent="0.2">
      <c r="A33" s="1" t="s">
        <v>19</v>
      </c>
      <c r="B33" s="15">
        <f>473.17+1427.1</f>
        <v>1900.27</v>
      </c>
      <c r="C33" s="15">
        <f>274.37+699.86</f>
        <v>974.23</v>
      </c>
      <c r="D33" s="15">
        <f>1315.85+58.93</f>
        <v>1374.78</v>
      </c>
      <c r="E33" s="15">
        <f>1642.57+45.81</f>
        <v>1688.3799999999999</v>
      </c>
      <c r="F33" s="15">
        <f>184.57+3785.47</f>
        <v>3970.04</v>
      </c>
      <c r="G33" s="15">
        <f>2053.71+140</f>
        <v>2193.71</v>
      </c>
      <c r="H33" s="15">
        <f>1813.73+30+75.46</f>
        <v>1919.19</v>
      </c>
      <c r="I33" s="15">
        <f>4398.63+500.17</f>
        <v>4898.8</v>
      </c>
      <c r="J33" s="15">
        <f>1451.5</f>
        <v>1451.5</v>
      </c>
      <c r="K33" s="15">
        <f>1120.09+309.61</f>
        <v>1429.6999999999998</v>
      </c>
      <c r="L33" s="15">
        <v>813.4</v>
      </c>
      <c r="M33" s="15">
        <v>1508.41</v>
      </c>
      <c r="N33" s="6">
        <f t="shared" si="4"/>
        <v>24122.410000000003</v>
      </c>
    </row>
    <row r="34" spans="1:14" x14ac:dyDescent="0.2">
      <c r="A34" s="1" t="s">
        <v>38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</row>
    <row r="35" spans="1:14" x14ac:dyDescent="0.2">
      <c r="A35" s="1" t="s">
        <v>5</v>
      </c>
      <c r="B35" s="15">
        <v>2060</v>
      </c>
      <c r="C35" s="15">
        <v>1436.34</v>
      </c>
      <c r="D35" s="15">
        <v>1400</v>
      </c>
      <c r="E35" s="15">
        <v>2588</v>
      </c>
      <c r="F35" s="15">
        <v>3225</v>
      </c>
      <c r="G35" s="15">
        <v>1400</v>
      </c>
      <c r="H35" s="15">
        <v>1400</v>
      </c>
      <c r="I35" s="15">
        <v>700</v>
      </c>
      <c r="J35" s="15">
        <v>4750</v>
      </c>
      <c r="K35" s="15">
        <v>6482.5</v>
      </c>
      <c r="L35" s="15">
        <v>700</v>
      </c>
      <c r="M35" s="15">
        <v>1400</v>
      </c>
      <c r="N35" s="6">
        <f t="shared" si="4"/>
        <v>27541.84</v>
      </c>
    </row>
    <row r="36" spans="1:14" x14ac:dyDescent="0.2">
      <c r="A36" s="1" t="s">
        <v>9</v>
      </c>
      <c r="B36" s="15">
        <f>497.72+530</f>
        <v>1027.72</v>
      </c>
      <c r="C36" s="15">
        <f>335+1085.14</f>
        <v>1420.14</v>
      </c>
      <c r="D36" s="15">
        <f>1915.38+500</f>
        <v>2415.38</v>
      </c>
      <c r="E36" s="15">
        <v>822.59</v>
      </c>
      <c r="F36" s="15">
        <f>2475.22</f>
        <v>2475.2199999999998</v>
      </c>
      <c r="G36" s="15">
        <f>1674.11</f>
        <v>1674.11</v>
      </c>
      <c r="H36" s="15">
        <v>1209.1600000000001</v>
      </c>
      <c r="I36" s="15">
        <v>1217.06</v>
      </c>
      <c r="J36" s="15">
        <v>5127.46</v>
      </c>
      <c r="K36" s="15">
        <v>2550.14</v>
      </c>
      <c r="L36" s="15">
        <f>2847.55+138.47</f>
        <v>2986.02</v>
      </c>
      <c r="M36" s="15">
        <v>3550.31</v>
      </c>
      <c r="N36" s="6">
        <f t="shared" si="4"/>
        <v>26475.31</v>
      </c>
    </row>
    <row r="37" spans="1:14" x14ac:dyDescent="0.2">
      <c r="A37" s="1" t="s">
        <v>1</v>
      </c>
      <c r="B37" s="15"/>
      <c r="C37" s="15"/>
      <c r="D37" s="15"/>
      <c r="E37" s="15"/>
      <c r="F37" s="15"/>
      <c r="G37" s="15"/>
      <c r="H37" s="15">
        <v>1289</v>
      </c>
      <c r="I37" s="15">
        <v>1433.66</v>
      </c>
      <c r="J37" s="15">
        <v>2173.38</v>
      </c>
      <c r="K37" s="15">
        <v>712.25</v>
      </c>
      <c r="L37" s="15"/>
      <c r="M37" s="15"/>
      <c r="N37" s="6">
        <f t="shared" si="4"/>
        <v>5608.29</v>
      </c>
    </row>
    <row r="38" spans="1:14" x14ac:dyDescent="0.2">
      <c r="A38" s="1" t="s">
        <v>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>
        <f t="shared" si="4"/>
        <v>0</v>
      </c>
    </row>
    <row r="39" spans="1:14" x14ac:dyDescent="0.2">
      <c r="A39" s="1" t="s">
        <v>3</v>
      </c>
      <c r="B39" s="15"/>
      <c r="C39" s="15">
        <v>642.6</v>
      </c>
      <c r="D39" s="15"/>
      <c r="E39" s="15"/>
      <c r="F39" s="15"/>
      <c r="G39" s="15"/>
      <c r="H39" s="15"/>
      <c r="I39" s="15">
        <v>35.11</v>
      </c>
      <c r="J39" s="15"/>
      <c r="K39" s="15"/>
      <c r="L39" s="15"/>
      <c r="M39" s="15">
        <v>150.12</v>
      </c>
      <c r="N39" s="6">
        <f t="shared" si="4"/>
        <v>827.83</v>
      </c>
    </row>
    <row r="40" spans="1:14" x14ac:dyDescent="0.2">
      <c r="A40" s="1" t="s">
        <v>24</v>
      </c>
      <c r="B40" s="15">
        <v>33630.74</v>
      </c>
      <c r="C40" s="15"/>
      <c r="D40" s="15"/>
      <c r="E40" s="15"/>
      <c r="F40" s="15"/>
      <c r="G40" s="15"/>
      <c r="H40" s="15"/>
      <c r="I40" s="15"/>
      <c r="J40" s="15">
        <v>1494.72</v>
      </c>
      <c r="K40" s="15">
        <v>1000</v>
      </c>
      <c r="L40" s="15">
        <v>1500</v>
      </c>
      <c r="M40" s="15">
        <v>157.74</v>
      </c>
      <c r="N40" s="6">
        <f t="shared" si="4"/>
        <v>37783.199999999997</v>
      </c>
    </row>
    <row r="41" spans="1:14" x14ac:dyDescent="0.2">
      <c r="A41" s="1" t="s">
        <v>16</v>
      </c>
      <c r="B41" s="15"/>
      <c r="C41" s="15"/>
      <c r="D41" s="15"/>
      <c r="E41" s="15"/>
      <c r="F41" s="15"/>
      <c r="G41" s="15"/>
      <c r="H41" s="15">
        <v>50</v>
      </c>
      <c r="I41" s="15"/>
      <c r="J41" s="15">
        <v>5000</v>
      </c>
      <c r="K41" s="15">
        <v>2750</v>
      </c>
      <c r="L41" s="15"/>
      <c r="M41" s="15">
        <v>11559.6</v>
      </c>
      <c r="N41" s="6">
        <f t="shared" si="4"/>
        <v>19359.599999999999</v>
      </c>
    </row>
    <row r="42" spans="1:14" ht="13.5" thickBot="1" x14ac:dyDescent="0.25">
      <c r="A42" s="16" t="s">
        <v>33</v>
      </c>
      <c r="B42" s="8">
        <f t="shared" ref="B42:N42" si="5">SUM(B26:B41)</f>
        <v>109642.76999999999</v>
      </c>
      <c r="C42" s="8">
        <f t="shared" si="5"/>
        <v>79725.819999999992</v>
      </c>
      <c r="D42" s="8">
        <f t="shared" si="5"/>
        <v>38344.249999999993</v>
      </c>
      <c r="E42" s="8">
        <f>SUM(E26:E41)</f>
        <v>80400.73</v>
      </c>
      <c r="F42" s="8">
        <f t="shared" ref="F42:M42" si="6">SUM(F26:F41)</f>
        <v>71524.25</v>
      </c>
      <c r="G42" s="8">
        <f t="shared" si="6"/>
        <v>39024.769999999997</v>
      </c>
      <c r="H42" s="8">
        <f t="shared" si="6"/>
        <v>41034.160000000003</v>
      </c>
      <c r="I42" s="8">
        <f t="shared" si="6"/>
        <v>36417.960000000006</v>
      </c>
      <c r="J42" s="8">
        <f t="shared" si="6"/>
        <v>60301.359999999993</v>
      </c>
      <c r="K42" s="8">
        <f t="shared" si="6"/>
        <v>145860.40000000002</v>
      </c>
      <c r="L42" s="8">
        <f t="shared" si="6"/>
        <v>27042.799999999999</v>
      </c>
      <c r="M42" s="8">
        <f t="shared" si="6"/>
        <v>43782.89</v>
      </c>
      <c r="N42" s="23">
        <f t="shared" si="5"/>
        <v>773102.16</v>
      </c>
    </row>
    <row r="43" spans="1:14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7"/>
    </row>
    <row r="44" spans="1:14" s="24" customFormat="1" ht="13.5" thickBot="1" x14ac:dyDescent="0.25">
      <c r="A44" s="24" t="s">
        <v>35</v>
      </c>
      <c r="B44" s="25">
        <f>B6+B23-B42</f>
        <v>79206</v>
      </c>
      <c r="C44" s="25">
        <f t="shared" ref="C44:M44" si="7">C6+C23-C42</f>
        <v>89464.159999999989</v>
      </c>
      <c r="D44" s="25">
        <f t="shared" si="7"/>
        <v>60611.749999999993</v>
      </c>
      <c r="E44" s="25">
        <f t="shared" si="7"/>
        <v>111911.3</v>
      </c>
      <c r="F44" s="25">
        <f t="shared" si="7"/>
        <v>49018.42</v>
      </c>
      <c r="G44" s="25">
        <f t="shared" si="7"/>
        <v>24383.239999999998</v>
      </c>
      <c r="H44" s="25">
        <f t="shared" si="7"/>
        <v>36668.47</v>
      </c>
      <c r="I44" s="25">
        <f t="shared" si="7"/>
        <v>38059.279999999999</v>
      </c>
      <c r="J44" s="25">
        <f t="shared" si="7"/>
        <v>16471.830000000009</v>
      </c>
      <c r="K44" s="25">
        <f t="shared" si="7"/>
        <v>25329.239999999991</v>
      </c>
      <c r="L44" s="25">
        <f t="shared" si="7"/>
        <v>15115.189999999991</v>
      </c>
      <c r="M44" s="25">
        <f t="shared" si="7"/>
        <v>111422.25000000001</v>
      </c>
      <c r="N44" s="26">
        <f>N23-N42</f>
        <v>-39607.619999999995</v>
      </c>
    </row>
    <row r="45" spans="1:14" ht="13.5" thickTop="1" x14ac:dyDescent="0.2"/>
    <row r="46" spans="1:14" x14ac:dyDescent="0.2">
      <c r="B46" s="14"/>
      <c r="E46" s="14"/>
    </row>
    <row r="47" spans="1:14" x14ac:dyDescent="0.2">
      <c r="G47" s="14"/>
    </row>
  </sheetData>
  <phoneticPr fontId="3" type="noConversion"/>
  <printOptions gridLines="1"/>
  <pageMargins left="0.25" right="0.25" top="0.75" bottom="0.75" header="0.3" footer="0.3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zoomScaleNormal="100" workbookViewId="0">
      <pane xSplit="1" ySplit="5" topLeftCell="S33" activePane="bottomRight" state="frozen"/>
      <selection pane="topRight" activeCell="B1" sqref="B1"/>
      <selection pane="bottomLeft" activeCell="A6" sqref="A6"/>
      <selection pane="bottomRight" activeCell="Z26" sqref="Z26"/>
    </sheetView>
  </sheetViews>
  <sheetFormatPr defaultColWidth="9.140625" defaultRowHeight="12.75" x14ac:dyDescent="0.2"/>
  <cols>
    <col min="1" max="1" width="38.7109375" style="1" customWidth="1"/>
    <col min="2" max="2" width="14.42578125" style="1" customWidth="1"/>
    <col min="3" max="3" width="14.42578125" style="1" bestFit="1" customWidth="1"/>
    <col min="4" max="5" width="14.42578125" style="1" customWidth="1"/>
    <col min="6" max="6" width="14.42578125" style="1" bestFit="1" customWidth="1"/>
    <col min="7" max="7" width="14.42578125" style="1" customWidth="1"/>
    <col min="8" max="8" width="14.42578125" style="1" bestFit="1" customWidth="1"/>
    <col min="9" max="9" width="14.42578125" style="1" customWidth="1"/>
    <col min="10" max="10" width="14.42578125" style="1" bestFit="1" customWidth="1"/>
    <col min="11" max="11" width="14.42578125" style="1" customWidth="1"/>
    <col min="12" max="12" width="14.42578125" style="1" bestFit="1" customWidth="1"/>
    <col min="13" max="13" width="14.42578125" style="1" customWidth="1"/>
    <col min="14" max="14" width="13.140625" style="1" bestFit="1" customWidth="1"/>
    <col min="15" max="15" width="14.42578125" style="1" customWidth="1"/>
    <col min="16" max="16" width="13.140625" style="1" bestFit="1" customWidth="1"/>
    <col min="17" max="17" width="14.42578125" style="1" customWidth="1"/>
    <col min="18" max="18" width="13.140625" style="1" bestFit="1" customWidth="1"/>
    <col min="19" max="19" width="14.42578125" style="1" customWidth="1"/>
    <col min="20" max="20" width="14.42578125" style="1" bestFit="1" customWidth="1"/>
    <col min="21" max="21" width="14.42578125" style="1" customWidth="1"/>
    <col min="22" max="22" width="14.42578125" style="1" bestFit="1" customWidth="1"/>
    <col min="23" max="23" width="14.42578125" style="1" customWidth="1"/>
    <col min="24" max="24" width="14.42578125" style="1" bestFit="1" customWidth="1"/>
    <col min="25" max="25" width="14.42578125" style="1" customWidth="1"/>
    <col min="26" max="26" width="14.42578125" style="5" bestFit="1" customWidth="1"/>
    <col min="27" max="27" width="12.85546875" style="1" bestFit="1" customWidth="1"/>
    <col min="28" max="28" width="11.28515625" style="1" bestFit="1" customWidth="1"/>
    <col min="29" max="16384" width="9.140625" style="1"/>
  </cols>
  <sheetData>
    <row r="1" spans="1:26" x14ac:dyDescent="0.2">
      <c r="A1" s="11" t="s">
        <v>49</v>
      </c>
      <c r="B1" s="2"/>
      <c r="C1" s="2"/>
    </row>
    <row r="2" spans="1:26" x14ac:dyDescent="0.2">
      <c r="A2" s="11" t="s">
        <v>2</v>
      </c>
      <c r="B2" s="2"/>
      <c r="C2" s="2"/>
    </row>
    <row r="3" spans="1:26" x14ac:dyDescent="0.2">
      <c r="A3" s="11" t="s">
        <v>50</v>
      </c>
      <c r="B3" s="2"/>
      <c r="C3" s="2"/>
    </row>
    <row r="4" spans="1:26" x14ac:dyDescent="0.2">
      <c r="A4" s="2"/>
      <c r="B4" s="12" t="s">
        <v>12</v>
      </c>
      <c r="C4" s="27" t="s">
        <v>21</v>
      </c>
      <c r="D4" s="12" t="s">
        <v>12</v>
      </c>
      <c r="E4" s="27" t="s">
        <v>21</v>
      </c>
      <c r="F4" s="12" t="s">
        <v>12</v>
      </c>
      <c r="G4" s="27" t="s">
        <v>21</v>
      </c>
      <c r="H4" s="12" t="s">
        <v>12</v>
      </c>
      <c r="I4" s="27" t="s">
        <v>21</v>
      </c>
      <c r="J4" s="12" t="s">
        <v>12</v>
      </c>
      <c r="K4" s="27" t="s">
        <v>45</v>
      </c>
      <c r="L4" s="12" t="s">
        <v>12</v>
      </c>
      <c r="M4" s="27" t="s">
        <v>45</v>
      </c>
      <c r="N4" s="12" t="s">
        <v>12</v>
      </c>
      <c r="O4" s="27" t="s">
        <v>45</v>
      </c>
      <c r="P4" s="12" t="s">
        <v>12</v>
      </c>
      <c r="Q4" s="27" t="s">
        <v>45</v>
      </c>
      <c r="R4" s="12" t="s">
        <v>12</v>
      </c>
      <c r="S4" s="27" t="s">
        <v>45</v>
      </c>
      <c r="T4" s="12" t="s">
        <v>12</v>
      </c>
      <c r="U4" s="27" t="s">
        <v>45</v>
      </c>
      <c r="V4" s="12" t="s">
        <v>12</v>
      </c>
      <c r="W4" s="27" t="s">
        <v>45</v>
      </c>
      <c r="X4" s="12" t="s">
        <v>12</v>
      </c>
      <c r="Y4" s="27" t="s">
        <v>45</v>
      </c>
      <c r="Z4" s="9"/>
    </row>
    <row r="5" spans="1:26" s="13" customFormat="1" x14ac:dyDescent="0.2">
      <c r="B5" s="10">
        <v>42035</v>
      </c>
      <c r="C5" s="28">
        <v>42035</v>
      </c>
      <c r="D5" s="10">
        <v>42063</v>
      </c>
      <c r="E5" s="28">
        <v>42063</v>
      </c>
      <c r="F5" s="10">
        <v>42094</v>
      </c>
      <c r="G5" s="28">
        <v>42094</v>
      </c>
      <c r="H5" s="10">
        <v>42124</v>
      </c>
      <c r="I5" s="28" t="s">
        <v>44</v>
      </c>
      <c r="J5" s="10">
        <v>42155</v>
      </c>
      <c r="K5" s="28">
        <v>42155</v>
      </c>
      <c r="L5" s="10">
        <v>42185</v>
      </c>
      <c r="M5" s="28">
        <v>42185</v>
      </c>
      <c r="N5" s="10">
        <v>42216</v>
      </c>
      <c r="O5" s="28">
        <v>42216</v>
      </c>
      <c r="P5" s="10">
        <v>42247</v>
      </c>
      <c r="Q5" s="28">
        <v>42247</v>
      </c>
      <c r="R5" s="10">
        <v>42277</v>
      </c>
      <c r="S5" s="28">
        <v>42277</v>
      </c>
      <c r="T5" s="10">
        <v>42308</v>
      </c>
      <c r="U5" s="28">
        <v>42308</v>
      </c>
      <c r="V5" s="10">
        <v>42338</v>
      </c>
      <c r="W5" s="28">
        <v>42338</v>
      </c>
      <c r="X5" s="10">
        <v>42369</v>
      </c>
      <c r="Y5" s="28">
        <v>42369</v>
      </c>
      <c r="Z5" s="10" t="s">
        <v>31</v>
      </c>
    </row>
    <row r="6" spans="1:26" s="19" customFormat="1" x14ac:dyDescent="0.2">
      <c r="A6" s="19" t="s">
        <v>34</v>
      </c>
      <c r="B6" s="42">
        <v>0</v>
      </c>
      <c r="C6" s="29">
        <f>B47</f>
        <v>0</v>
      </c>
      <c r="D6" s="22">
        <f>C47</f>
        <v>0</v>
      </c>
      <c r="E6" s="36">
        <f>C47</f>
        <v>0</v>
      </c>
      <c r="F6" s="22">
        <f>E47</f>
        <v>0</v>
      </c>
      <c r="G6" s="36">
        <f>E47</f>
        <v>0</v>
      </c>
      <c r="H6" s="22">
        <f>F47</f>
        <v>0</v>
      </c>
      <c r="I6" s="36">
        <f>G47</f>
        <v>0</v>
      </c>
      <c r="J6" s="22">
        <f>I47</f>
        <v>0</v>
      </c>
      <c r="K6" s="36">
        <f>I47</f>
        <v>0</v>
      </c>
      <c r="L6" s="22">
        <f>J47</f>
        <v>0</v>
      </c>
      <c r="M6" s="36">
        <f>K47</f>
        <v>0</v>
      </c>
      <c r="N6" s="22">
        <f>L47</f>
        <v>0</v>
      </c>
      <c r="O6" s="36">
        <f>M47</f>
        <v>0</v>
      </c>
      <c r="P6" s="22">
        <f>N47</f>
        <v>0</v>
      </c>
      <c r="Q6" s="36">
        <f>O47</f>
        <v>0</v>
      </c>
      <c r="R6" s="22">
        <f>P47</f>
        <v>0</v>
      </c>
      <c r="S6" s="36">
        <f>Q47</f>
        <v>0</v>
      </c>
      <c r="T6" s="22">
        <f>R47</f>
        <v>0</v>
      </c>
      <c r="U6" s="36">
        <f>S47</f>
        <v>0</v>
      </c>
      <c r="V6" s="22">
        <f>T47</f>
        <v>0</v>
      </c>
      <c r="W6" s="36">
        <f>U47</f>
        <v>0</v>
      </c>
      <c r="X6" s="22">
        <f t="shared" ref="X6" si="0">V47</f>
        <v>0</v>
      </c>
      <c r="Y6" s="36">
        <f>W47</f>
        <v>0</v>
      </c>
      <c r="Z6" s="37"/>
    </row>
    <row r="7" spans="1:26" x14ac:dyDescent="0.2">
      <c r="B7" s="2"/>
      <c r="C7" s="30"/>
      <c r="D7" s="2"/>
      <c r="E7" s="30"/>
      <c r="F7" s="2"/>
      <c r="G7" s="30"/>
      <c r="H7" s="2"/>
      <c r="I7" s="30"/>
      <c r="J7" s="2"/>
      <c r="K7" s="30"/>
      <c r="L7" s="2"/>
      <c r="M7" s="30"/>
      <c r="N7" s="2"/>
      <c r="O7" s="30"/>
      <c r="P7" s="2"/>
      <c r="Q7" s="30"/>
      <c r="R7" s="2"/>
      <c r="S7" s="30"/>
      <c r="T7" s="2"/>
      <c r="U7" s="30"/>
      <c r="V7" s="2"/>
      <c r="W7" s="30"/>
      <c r="X7" s="2"/>
      <c r="Y7" s="30"/>
      <c r="Z7" s="38"/>
    </row>
    <row r="8" spans="1:26" x14ac:dyDescent="0.2">
      <c r="A8" s="4" t="s">
        <v>0</v>
      </c>
      <c r="B8" s="2"/>
      <c r="C8" s="30"/>
      <c r="D8" s="2"/>
      <c r="E8" s="30"/>
      <c r="F8" s="2"/>
      <c r="G8" s="30"/>
      <c r="H8" s="2"/>
      <c r="I8" s="30"/>
      <c r="J8" s="2"/>
      <c r="K8" s="30"/>
      <c r="L8" s="2"/>
      <c r="M8" s="30"/>
      <c r="N8" s="2"/>
      <c r="O8" s="30"/>
      <c r="P8" s="2"/>
      <c r="Q8" s="30"/>
      <c r="R8" s="2"/>
      <c r="S8" s="30"/>
      <c r="T8" s="2"/>
      <c r="U8" s="30"/>
      <c r="V8" s="2"/>
      <c r="W8" s="30"/>
      <c r="X8" s="2"/>
      <c r="Y8" s="30"/>
      <c r="Z8" s="38"/>
    </row>
    <row r="9" spans="1:26" x14ac:dyDescent="0.2">
      <c r="A9" s="1" t="s">
        <v>25</v>
      </c>
      <c r="B9" s="14"/>
      <c r="C9" s="31"/>
      <c r="D9" s="14"/>
      <c r="E9" s="31"/>
      <c r="F9" s="14"/>
      <c r="G9" s="31"/>
      <c r="H9" s="14"/>
      <c r="I9" s="31"/>
      <c r="J9" s="14"/>
      <c r="K9" s="31"/>
      <c r="L9" s="14"/>
      <c r="M9" s="31"/>
      <c r="N9" s="14"/>
      <c r="O9" s="31"/>
      <c r="P9" s="14"/>
      <c r="Q9" s="31"/>
      <c r="R9" s="14"/>
      <c r="S9" s="31"/>
      <c r="T9" s="14"/>
      <c r="U9" s="31"/>
      <c r="V9" s="14"/>
      <c r="W9" s="31"/>
      <c r="X9" s="14"/>
      <c r="Y9" s="31"/>
      <c r="Z9" s="39">
        <f>C9+E9+G9+I9+J9+L9+N9+P9+R9+T9+V9+X9</f>
        <v>0</v>
      </c>
    </row>
    <row r="10" spans="1:26" x14ac:dyDescent="0.2">
      <c r="A10" s="1" t="s">
        <v>26</v>
      </c>
      <c r="B10" s="15"/>
      <c r="C10" s="32"/>
      <c r="D10" s="15"/>
      <c r="E10" s="32"/>
      <c r="F10" s="15"/>
      <c r="G10" s="32"/>
      <c r="H10" s="15"/>
      <c r="I10" s="32"/>
      <c r="J10" s="15"/>
      <c r="K10" s="32"/>
      <c r="L10" s="15"/>
      <c r="M10" s="32"/>
      <c r="N10" s="15"/>
      <c r="O10" s="32"/>
      <c r="P10" s="15"/>
      <c r="Q10" s="32"/>
      <c r="R10" s="15"/>
      <c r="S10" s="32"/>
      <c r="T10" s="15"/>
      <c r="U10" s="32"/>
      <c r="V10" s="15"/>
      <c r="W10" s="32"/>
      <c r="X10" s="15"/>
      <c r="Y10" s="32"/>
      <c r="Z10" s="39">
        <f t="shared" ref="Z10:Z24" si="1">C10+E10+G10+I10+J10+L10+N10+P10+R10+T10+V10+X10</f>
        <v>0</v>
      </c>
    </row>
    <row r="11" spans="1:26" x14ac:dyDescent="0.2">
      <c r="A11" s="1" t="s">
        <v>27</v>
      </c>
      <c r="B11" s="15"/>
      <c r="C11" s="32"/>
      <c r="D11" s="15"/>
      <c r="E11" s="32"/>
      <c r="F11" s="15"/>
      <c r="G11" s="32"/>
      <c r="H11" s="15"/>
      <c r="I11" s="32"/>
      <c r="J11" s="15"/>
      <c r="K11" s="32"/>
      <c r="L11" s="15"/>
      <c r="M11" s="32"/>
      <c r="N11" s="15"/>
      <c r="O11" s="32"/>
      <c r="P11" s="15"/>
      <c r="Q11" s="32"/>
      <c r="R11" s="15"/>
      <c r="S11" s="32"/>
      <c r="T11" s="15"/>
      <c r="U11" s="32"/>
      <c r="V11" s="15"/>
      <c r="W11" s="32"/>
      <c r="X11" s="15"/>
      <c r="Y11" s="32"/>
      <c r="Z11" s="39">
        <f t="shared" si="1"/>
        <v>0</v>
      </c>
    </row>
    <row r="12" spans="1:26" x14ac:dyDescent="0.2">
      <c r="A12" s="1" t="s">
        <v>28</v>
      </c>
      <c r="B12" s="15"/>
      <c r="C12" s="32"/>
      <c r="D12" s="15"/>
      <c r="E12" s="32"/>
      <c r="F12" s="15"/>
      <c r="G12" s="32"/>
      <c r="H12" s="15"/>
      <c r="I12" s="32"/>
      <c r="J12" s="15"/>
      <c r="K12" s="32"/>
      <c r="L12" s="15"/>
      <c r="M12" s="32"/>
      <c r="N12" s="15"/>
      <c r="O12" s="32"/>
      <c r="P12" s="15"/>
      <c r="Q12" s="32"/>
      <c r="R12" s="15"/>
      <c r="S12" s="32"/>
      <c r="T12" s="15"/>
      <c r="U12" s="32"/>
      <c r="V12" s="15"/>
      <c r="W12" s="32"/>
      <c r="X12" s="15"/>
      <c r="Y12" s="32"/>
      <c r="Z12" s="39">
        <f t="shared" si="1"/>
        <v>0</v>
      </c>
    </row>
    <row r="13" spans="1:26" x14ac:dyDescent="0.2">
      <c r="A13" s="1" t="s">
        <v>29</v>
      </c>
      <c r="B13" s="15"/>
      <c r="C13" s="32"/>
      <c r="D13" s="15"/>
      <c r="E13" s="32"/>
      <c r="F13" s="15"/>
      <c r="G13" s="32"/>
      <c r="H13" s="15"/>
      <c r="I13" s="32"/>
      <c r="J13" s="15"/>
      <c r="K13" s="32"/>
      <c r="L13" s="15"/>
      <c r="M13" s="32"/>
      <c r="N13" s="15"/>
      <c r="O13" s="32"/>
      <c r="P13" s="15"/>
      <c r="Q13" s="32"/>
      <c r="R13" s="15"/>
      <c r="S13" s="32"/>
      <c r="T13" s="15"/>
      <c r="U13" s="32"/>
      <c r="V13" s="15"/>
      <c r="W13" s="32"/>
      <c r="X13" s="15"/>
      <c r="Y13" s="32"/>
      <c r="Z13" s="39">
        <f t="shared" si="1"/>
        <v>0</v>
      </c>
    </row>
    <row r="14" spans="1:26" x14ac:dyDescent="0.2">
      <c r="A14" s="1" t="s">
        <v>30</v>
      </c>
      <c r="B14" s="15"/>
      <c r="C14" s="32"/>
      <c r="D14" s="15"/>
      <c r="E14" s="32"/>
      <c r="F14" s="15"/>
      <c r="G14" s="32"/>
      <c r="H14" s="15"/>
      <c r="I14" s="32"/>
      <c r="J14" s="15"/>
      <c r="K14" s="32"/>
      <c r="L14" s="15"/>
      <c r="M14" s="32"/>
      <c r="N14" s="15"/>
      <c r="O14" s="32"/>
      <c r="P14" s="15"/>
      <c r="Q14" s="32"/>
      <c r="R14" s="15"/>
      <c r="S14" s="32"/>
      <c r="T14" s="15"/>
      <c r="U14" s="32"/>
      <c r="V14" s="15"/>
      <c r="W14" s="32"/>
      <c r="X14" s="15"/>
      <c r="Y14" s="32"/>
      <c r="Z14" s="39">
        <f t="shared" si="1"/>
        <v>0</v>
      </c>
    </row>
    <row r="15" spans="1:26" x14ac:dyDescent="0.2">
      <c r="A15" s="1" t="s">
        <v>16</v>
      </c>
      <c r="B15" s="15"/>
      <c r="C15" s="32"/>
      <c r="D15" s="15"/>
      <c r="E15" s="32"/>
      <c r="F15" s="15"/>
      <c r="G15" s="32"/>
      <c r="H15" s="15"/>
      <c r="I15" s="32"/>
      <c r="J15" s="15"/>
      <c r="K15" s="32"/>
      <c r="L15" s="15"/>
      <c r="M15" s="32"/>
      <c r="N15" s="15"/>
      <c r="O15" s="32"/>
      <c r="P15" s="15"/>
      <c r="Q15" s="32"/>
      <c r="R15" s="15"/>
      <c r="S15" s="32"/>
      <c r="T15" s="15"/>
      <c r="U15" s="32"/>
      <c r="V15" s="15"/>
      <c r="W15" s="32"/>
      <c r="X15" s="15"/>
      <c r="Y15" s="32"/>
      <c r="Z15" s="39">
        <f t="shared" si="1"/>
        <v>0</v>
      </c>
    </row>
    <row r="16" spans="1:26" x14ac:dyDescent="0.2">
      <c r="A16" s="1" t="s">
        <v>47</v>
      </c>
      <c r="B16" s="15"/>
      <c r="C16" s="32"/>
      <c r="D16" s="15"/>
      <c r="E16" s="32"/>
      <c r="F16" s="15"/>
      <c r="G16" s="32"/>
      <c r="H16" s="15"/>
      <c r="I16" s="32"/>
      <c r="J16" s="15"/>
      <c r="K16" s="32"/>
      <c r="L16" s="15"/>
      <c r="M16" s="32"/>
      <c r="N16" s="15"/>
      <c r="O16" s="32"/>
      <c r="P16" s="15"/>
      <c r="Q16" s="32"/>
      <c r="R16" s="15"/>
      <c r="S16" s="32"/>
      <c r="T16" s="15"/>
      <c r="U16" s="32"/>
      <c r="V16" s="15"/>
      <c r="W16" s="32"/>
      <c r="X16" s="15"/>
      <c r="Y16" s="32"/>
      <c r="Z16" s="39">
        <f t="shared" si="1"/>
        <v>0</v>
      </c>
    </row>
    <row r="17" spans="1:27" x14ac:dyDescent="0.2">
      <c r="A17" s="1" t="s">
        <v>15</v>
      </c>
      <c r="B17" s="15"/>
      <c r="C17" s="32"/>
      <c r="D17" s="15"/>
      <c r="E17" s="32"/>
      <c r="F17" s="15"/>
      <c r="G17" s="32"/>
      <c r="H17" s="15"/>
      <c r="I17" s="32"/>
      <c r="J17" s="15"/>
      <c r="K17" s="32"/>
      <c r="L17" s="15"/>
      <c r="M17" s="32"/>
      <c r="N17" s="15"/>
      <c r="O17" s="32"/>
      <c r="P17" s="15"/>
      <c r="Q17" s="32"/>
      <c r="R17" s="15"/>
      <c r="S17" s="32"/>
      <c r="T17" s="15"/>
      <c r="U17" s="32"/>
      <c r="V17" s="15"/>
      <c r="W17" s="32"/>
      <c r="X17" s="15"/>
      <c r="Y17" s="32"/>
      <c r="Z17" s="39">
        <f t="shared" si="1"/>
        <v>0</v>
      </c>
    </row>
    <row r="18" spans="1:27" x14ac:dyDescent="0.2">
      <c r="A18" s="1" t="s">
        <v>13</v>
      </c>
      <c r="B18" s="15"/>
      <c r="C18" s="32"/>
      <c r="D18" s="15"/>
      <c r="E18" s="32"/>
      <c r="F18" s="15"/>
      <c r="G18" s="32"/>
      <c r="H18" s="15"/>
      <c r="I18" s="32"/>
      <c r="J18" s="15"/>
      <c r="K18" s="32"/>
      <c r="L18" s="15"/>
      <c r="M18" s="32"/>
      <c r="N18" s="15"/>
      <c r="O18" s="32"/>
      <c r="P18" s="15"/>
      <c r="Q18" s="32"/>
      <c r="R18" s="15"/>
      <c r="S18" s="32"/>
      <c r="T18" s="15"/>
      <c r="U18" s="32"/>
      <c r="V18" s="15"/>
      <c r="W18" s="32"/>
      <c r="X18" s="15"/>
      <c r="Y18" s="32"/>
      <c r="Z18" s="39">
        <f t="shared" si="1"/>
        <v>0</v>
      </c>
    </row>
    <row r="19" spans="1:27" x14ac:dyDescent="0.2">
      <c r="A19" s="1" t="s">
        <v>14</v>
      </c>
      <c r="B19" s="15"/>
      <c r="C19" s="32"/>
      <c r="D19" s="15"/>
      <c r="E19" s="32"/>
      <c r="F19" s="15"/>
      <c r="G19" s="32"/>
      <c r="H19" s="15"/>
      <c r="I19" s="32"/>
      <c r="J19" s="15"/>
      <c r="K19" s="32"/>
      <c r="L19" s="15"/>
      <c r="M19" s="32"/>
      <c r="N19" s="15"/>
      <c r="O19" s="32"/>
      <c r="P19" s="15"/>
      <c r="Q19" s="32"/>
      <c r="R19" s="15"/>
      <c r="S19" s="32"/>
      <c r="T19" s="15"/>
      <c r="U19" s="32"/>
      <c r="V19" s="15"/>
      <c r="W19" s="32"/>
      <c r="X19" s="15"/>
      <c r="Y19" s="32"/>
      <c r="Z19" s="39">
        <f t="shared" si="1"/>
        <v>0</v>
      </c>
    </row>
    <row r="20" spans="1:27" x14ac:dyDescent="0.2">
      <c r="A20" s="1" t="s">
        <v>46</v>
      </c>
      <c r="B20" s="15"/>
      <c r="C20" s="32"/>
      <c r="D20" s="15"/>
      <c r="E20" s="32"/>
      <c r="F20" s="15"/>
      <c r="G20" s="32"/>
      <c r="H20" s="15"/>
      <c r="I20" s="32"/>
      <c r="J20" s="15"/>
      <c r="K20" s="32"/>
      <c r="L20" s="15"/>
      <c r="M20" s="32"/>
      <c r="N20" s="15"/>
      <c r="O20" s="32"/>
      <c r="P20" s="15"/>
      <c r="Q20" s="32"/>
      <c r="R20" s="15"/>
      <c r="S20" s="32"/>
      <c r="T20" s="15"/>
      <c r="U20" s="32"/>
      <c r="V20" s="15"/>
      <c r="W20" s="32"/>
      <c r="X20" s="15"/>
      <c r="Y20" s="32"/>
      <c r="Z20" s="39">
        <f t="shared" si="1"/>
        <v>0</v>
      </c>
    </row>
    <row r="21" spans="1:27" x14ac:dyDescent="0.2">
      <c r="A21" s="1" t="s">
        <v>7</v>
      </c>
      <c r="B21" s="15"/>
      <c r="C21" s="32"/>
      <c r="D21" s="15"/>
      <c r="E21" s="32"/>
      <c r="F21" s="15"/>
      <c r="G21" s="32"/>
      <c r="H21" s="15"/>
      <c r="I21" s="32"/>
      <c r="J21" s="15"/>
      <c r="K21" s="32"/>
      <c r="L21" s="15"/>
      <c r="M21" s="32"/>
      <c r="N21" s="15"/>
      <c r="O21" s="32"/>
      <c r="P21" s="15"/>
      <c r="Q21" s="32"/>
      <c r="R21" s="15"/>
      <c r="S21" s="32"/>
      <c r="T21" s="15"/>
      <c r="U21" s="32"/>
      <c r="V21" s="15"/>
      <c r="W21" s="32"/>
      <c r="X21" s="15"/>
      <c r="Y21" s="32"/>
      <c r="Z21" s="39">
        <f t="shared" si="1"/>
        <v>0</v>
      </c>
    </row>
    <row r="22" spans="1:27" x14ac:dyDescent="0.2">
      <c r="A22" s="1" t="s">
        <v>41</v>
      </c>
      <c r="B22" s="15"/>
      <c r="C22" s="32"/>
      <c r="D22" s="15"/>
      <c r="E22" s="32"/>
      <c r="F22" s="15"/>
      <c r="G22" s="32"/>
      <c r="H22" s="15"/>
      <c r="I22" s="32"/>
      <c r="J22" s="15"/>
      <c r="K22" s="32"/>
      <c r="L22" s="15"/>
      <c r="M22" s="32"/>
      <c r="N22" s="15"/>
      <c r="O22" s="32"/>
      <c r="P22" s="15"/>
      <c r="Q22" s="32"/>
      <c r="R22" s="15"/>
      <c r="S22" s="32"/>
      <c r="T22" s="15"/>
      <c r="U22" s="32"/>
      <c r="V22" s="15"/>
      <c r="W22" s="32"/>
      <c r="X22" s="15"/>
      <c r="Y22" s="32"/>
      <c r="Z22" s="39">
        <f t="shared" si="1"/>
        <v>0</v>
      </c>
    </row>
    <row r="23" spans="1:27" x14ac:dyDescent="0.2">
      <c r="A23" s="1" t="s">
        <v>43</v>
      </c>
      <c r="B23" s="15"/>
      <c r="C23" s="32"/>
      <c r="D23" s="15"/>
      <c r="E23" s="32"/>
      <c r="F23" s="15"/>
      <c r="G23" s="32"/>
      <c r="H23" s="15"/>
      <c r="I23" s="32"/>
      <c r="J23" s="15"/>
      <c r="K23" s="32"/>
      <c r="L23" s="15"/>
      <c r="M23" s="32"/>
      <c r="N23" s="15"/>
      <c r="O23" s="32"/>
      <c r="P23" s="15"/>
      <c r="Q23" s="32"/>
      <c r="R23" s="15"/>
      <c r="S23" s="32"/>
      <c r="T23" s="15"/>
      <c r="U23" s="32"/>
      <c r="V23" s="15"/>
      <c r="W23" s="32"/>
      <c r="X23" s="15"/>
      <c r="Y23" s="32"/>
      <c r="Z23" s="39">
        <f t="shared" si="1"/>
        <v>0</v>
      </c>
    </row>
    <row r="24" spans="1:27" x14ac:dyDescent="0.2">
      <c r="A24" s="1" t="s">
        <v>23</v>
      </c>
      <c r="B24" s="15"/>
      <c r="C24" s="32"/>
      <c r="D24" s="15"/>
      <c r="E24" s="32"/>
      <c r="F24" s="15"/>
      <c r="G24" s="32"/>
      <c r="H24" s="15"/>
      <c r="I24" s="32"/>
      <c r="J24" s="15"/>
      <c r="K24" s="32"/>
      <c r="L24" s="15"/>
      <c r="M24" s="32"/>
      <c r="N24" s="15"/>
      <c r="O24" s="32"/>
      <c r="P24" s="15"/>
      <c r="Q24" s="32"/>
      <c r="R24" s="15"/>
      <c r="S24" s="32"/>
      <c r="T24" s="15"/>
      <c r="U24" s="32"/>
      <c r="V24" s="15"/>
      <c r="W24" s="32"/>
      <c r="X24" s="15"/>
      <c r="Y24" s="32"/>
      <c r="Z24" s="39">
        <f t="shared" si="1"/>
        <v>0</v>
      </c>
    </row>
    <row r="25" spans="1:27" ht="13.5" thickBot="1" x14ac:dyDescent="0.25">
      <c r="A25" s="16" t="s">
        <v>4</v>
      </c>
      <c r="B25" s="8">
        <f t="shared" ref="B25:V25" si="2">SUM(B9:B24)</f>
        <v>0</v>
      </c>
      <c r="C25" s="33">
        <f t="shared" si="2"/>
        <v>0</v>
      </c>
      <c r="D25" s="8">
        <f t="shared" si="2"/>
        <v>0</v>
      </c>
      <c r="E25" s="33">
        <f t="shared" si="2"/>
        <v>0</v>
      </c>
      <c r="F25" s="8">
        <f t="shared" si="2"/>
        <v>0</v>
      </c>
      <c r="G25" s="33">
        <f t="shared" si="2"/>
        <v>0</v>
      </c>
      <c r="H25" s="8">
        <f t="shared" si="2"/>
        <v>0</v>
      </c>
      <c r="I25" s="33">
        <f t="shared" si="2"/>
        <v>0</v>
      </c>
      <c r="J25" s="8">
        <f t="shared" si="2"/>
        <v>0</v>
      </c>
      <c r="K25" s="33">
        <f t="shared" si="2"/>
        <v>0</v>
      </c>
      <c r="L25" s="8">
        <f t="shared" si="2"/>
        <v>0</v>
      </c>
      <c r="M25" s="33">
        <f t="shared" ref="M25:O25" si="3">SUM(M9:M24)</f>
        <v>0</v>
      </c>
      <c r="N25" s="8">
        <f t="shared" si="2"/>
        <v>0</v>
      </c>
      <c r="O25" s="33">
        <f t="shared" si="3"/>
        <v>0</v>
      </c>
      <c r="P25" s="8">
        <f t="shared" si="2"/>
        <v>0</v>
      </c>
      <c r="Q25" s="33">
        <f t="shared" ref="Q25:S25" si="4">SUM(Q9:Q24)</f>
        <v>0</v>
      </c>
      <c r="R25" s="8">
        <f t="shared" si="2"/>
        <v>0</v>
      </c>
      <c r="S25" s="33">
        <f t="shared" si="4"/>
        <v>0</v>
      </c>
      <c r="T25" s="8">
        <f t="shared" si="2"/>
        <v>0</v>
      </c>
      <c r="U25" s="33">
        <f t="shared" ref="U25:W25" si="5">SUM(U9:U24)</f>
        <v>0</v>
      </c>
      <c r="V25" s="8">
        <f t="shared" si="2"/>
        <v>0</v>
      </c>
      <c r="W25" s="33">
        <f t="shared" si="5"/>
        <v>0</v>
      </c>
      <c r="X25" s="8">
        <f>SUM(X9:X24)</f>
        <v>0</v>
      </c>
      <c r="Y25" s="33">
        <f t="shared" ref="Y25" si="6">SUM(Y9:Y24)</f>
        <v>0</v>
      </c>
      <c r="Z25" s="39">
        <f>C25+E25+G25+I25+J25+L25+N25+P25+R25+T25+V25+X25</f>
        <v>0</v>
      </c>
      <c r="AA25" s="14"/>
    </row>
    <row r="26" spans="1:27" x14ac:dyDescent="0.2">
      <c r="A26" s="17"/>
      <c r="B26" s="18"/>
      <c r="C26" s="34"/>
      <c r="D26" s="18"/>
      <c r="E26" s="34"/>
      <c r="F26" s="18"/>
      <c r="G26" s="34"/>
      <c r="H26" s="18"/>
      <c r="I26" s="34"/>
      <c r="J26" s="18"/>
      <c r="K26" s="34"/>
      <c r="L26" s="18"/>
      <c r="M26" s="34"/>
      <c r="N26" s="18"/>
      <c r="O26" s="34"/>
      <c r="P26" s="18"/>
      <c r="Q26" s="34"/>
      <c r="R26" s="18"/>
      <c r="S26" s="34"/>
      <c r="T26" s="18"/>
      <c r="U26" s="34"/>
      <c r="V26" s="18"/>
      <c r="W26" s="34"/>
      <c r="X26" s="18"/>
      <c r="Y26" s="34"/>
      <c r="Z26" s="39"/>
      <c r="AA26" s="14"/>
    </row>
    <row r="27" spans="1:27" x14ac:dyDescent="0.2">
      <c r="A27" s="4" t="s">
        <v>32</v>
      </c>
      <c r="B27" s="15"/>
      <c r="C27" s="32"/>
      <c r="D27" s="15"/>
      <c r="E27" s="32"/>
      <c r="F27" s="15"/>
      <c r="G27" s="32"/>
      <c r="H27" s="15"/>
      <c r="I27" s="32"/>
      <c r="J27" s="15"/>
      <c r="K27" s="32"/>
      <c r="L27" s="15"/>
      <c r="M27" s="32"/>
      <c r="N27" s="15"/>
      <c r="O27" s="32"/>
      <c r="P27" s="15"/>
      <c r="Q27" s="32"/>
      <c r="R27" s="15"/>
      <c r="S27" s="32"/>
      <c r="T27" s="15"/>
      <c r="U27" s="32"/>
      <c r="V27" s="15"/>
      <c r="W27" s="32"/>
      <c r="X27" s="15"/>
      <c r="Y27" s="32"/>
      <c r="Z27" s="40"/>
    </row>
    <row r="28" spans="1:27" s="5" customFormat="1" x14ac:dyDescent="0.2">
      <c r="A28" s="5" t="s">
        <v>8</v>
      </c>
      <c r="B28" s="18"/>
      <c r="C28" s="34"/>
      <c r="D28" s="18"/>
      <c r="E28" s="34"/>
      <c r="F28" s="18"/>
      <c r="G28" s="34"/>
      <c r="H28" s="18"/>
      <c r="I28" s="34"/>
      <c r="J28" s="18"/>
      <c r="K28" s="34"/>
      <c r="L28" s="18"/>
      <c r="M28" s="34"/>
      <c r="N28" s="18"/>
      <c r="O28" s="34"/>
      <c r="P28" s="18"/>
      <c r="Q28" s="34"/>
      <c r="R28" s="18"/>
      <c r="S28" s="34"/>
      <c r="T28" s="18"/>
      <c r="U28" s="34"/>
      <c r="V28" s="18"/>
      <c r="W28" s="34"/>
      <c r="X28" s="18"/>
      <c r="Y28" s="34"/>
      <c r="Z28" s="39">
        <f t="shared" ref="Z28:Z45" si="7">C28+E28+G28+I28+J28+L28+N28+P28+R28+T28+V28+X28</f>
        <v>0</v>
      </c>
    </row>
    <row r="29" spans="1:27" s="5" customFormat="1" x14ac:dyDescent="0.2">
      <c r="A29" s="5" t="s">
        <v>48</v>
      </c>
      <c r="B29" s="18"/>
      <c r="C29" s="34"/>
      <c r="D29" s="18"/>
      <c r="E29" s="34"/>
      <c r="F29" s="18"/>
      <c r="G29" s="34"/>
      <c r="H29" s="18"/>
      <c r="I29" s="34"/>
      <c r="J29" s="18"/>
      <c r="K29" s="34"/>
      <c r="L29" s="18"/>
      <c r="M29" s="34"/>
      <c r="N29" s="18"/>
      <c r="O29" s="34"/>
      <c r="P29" s="18"/>
      <c r="Q29" s="34"/>
      <c r="R29" s="18"/>
      <c r="S29" s="34"/>
      <c r="T29" s="18"/>
      <c r="U29" s="34"/>
      <c r="V29" s="18"/>
      <c r="W29" s="34"/>
      <c r="X29" s="18"/>
      <c r="Y29" s="34"/>
      <c r="Z29" s="39"/>
    </row>
    <row r="30" spans="1:27" x14ac:dyDescent="0.2">
      <c r="A30" s="1" t="s">
        <v>18</v>
      </c>
      <c r="B30" s="15"/>
      <c r="C30" s="32"/>
      <c r="D30" s="15"/>
      <c r="E30" s="32"/>
      <c r="F30" s="15"/>
      <c r="G30" s="32"/>
      <c r="H30" s="15"/>
      <c r="I30" s="32"/>
      <c r="J30" s="15"/>
      <c r="K30" s="32"/>
      <c r="L30" s="15"/>
      <c r="M30" s="32"/>
      <c r="N30" s="15"/>
      <c r="O30" s="32"/>
      <c r="P30" s="15"/>
      <c r="Q30" s="32"/>
      <c r="R30" s="15"/>
      <c r="S30" s="32"/>
      <c r="T30" s="15"/>
      <c r="U30" s="32"/>
      <c r="V30" s="15"/>
      <c r="W30" s="32"/>
      <c r="X30" s="15"/>
      <c r="Y30" s="32"/>
      <c r="Z30" s="39">
        <f t="shared" si="7"/>
        <v>0</v>
      </c>
    </row>
    <row r="31" spans="1:27" x14ac:dyDescent="0.2">
      <c r="A31" s="1" t="s">
        <v>10</v>
      </c>
      <c r="B31" s="15"/>
      <c r="C31" s="32"/>
      <c r="D31" s="15"/>
      <c r="E31" s="32"/>
      <c r="F31" s="15"/>
      <c r="G31" s="32"/>
      <c r="H31" s="15"/>
      <c r="I31" s="32"/>
      <c r="J31" s="15"/>
      <c r="K31" s="32"/>
      <c r="L31" s="15"/>
      <c r="M31" s="32"/>
      <c r="N31" s="15"/>
      <c r="O31" s="32"/>
      <c r="P31" s="15"/>
      <c r="Q31" s="32"/>
      <c r="R31" s="15"/>
      <c r="S31" s="32"/>
      <c r="T31" s="15"/>
      <c r="U31" s="32"/>
      <c r="V31" s="15"/>
      <c r="W31" s="32"/>
      <c r="X31" s="15"/>
      <c r="Y31" s="32"/>
      <c r="Z31" s="39">
        <f t="shared" si="7"/>
        <v>0</v>
      </c>
    </row>
    <row r="32" spans="1:27" x14ac:dyDescent="0.2">
      <c r="A32" s="1" t="s">
        <v>40</v>
      </c>
      <c r="B32" s="15"/>
      <c r="C32" s="32"/>
      <c r="D32" s="15"/>
      <c r="E32" s="32"/>
      <c r="F32" s="15"/>
      <c r="G32" s="32"/>
      <c r="H32" s="15"/>
      <c r="I32" s="32"/>
      <c r="J32" s="15"/>
      <c r="K32" s="32"/>
      <c r="L32" s="15"/>
      <c r="M32" s="32"/>
      <c r="N32" s="15"/>
      <c r="O32" s="32"/>
      <c r="P32" s="15"/>
      <c r="Q32" s="32"/>
      <c r="R32" s="15"/>
      <c r="S32" s="32"/>
      <c r="T32" s="15"/>
      <c r="U32" s="32"/>
      <c r="V32" s="15"/>
      <c r="W32" s="32"/>
      <c r="X32" s="15"/>
      <c r="Y32" s="32"/>
      <c r="Z32" s="39">
        <f t="shared" si="7"/>
        <v>0</v>
      </c>
    </row>
    <row r="33" spans="1:26" x14ac:dyDescent="0.2">
      <c r="A33" s="1" t="s">
        <v>42</v>
      </c>
      <c r="B33" s="15"/>
      <c r="C33" s="32"/>
      <c r="D33" s="15"/>
      <c r="E33" s="32"/>
      <c r="F33" s="15"/>
      <c r="G33" s="32"/>
      <c r="H33" s="15"/>
      <c r="I33" s="32"/>
      <c r="J33" s="15"/>
      <c r="K33" s="32"/>
      <c r="L33" s="15"/>
      <c r="M33" s="32"/>
      <c r="N33" s="15"/>
      <c r="O33" s="32"/>
      <c r="P33" s="15"/>
      <c r="Q33" s="32"/>
      <c r="R33" s="15"/>
      <c r="S33" s="32"/>
      <c r="T33" s="15"/>
      <c r="U33" s="32"/>
      <c r="V33" s="15"/>
      <c r="W33" s="32"/>
      <c r="X33" s="15"/>
      <c r="Y33" s="32"/>
      <c r="Z33" s="39">
        <f t="shared" si="7"/>
        <v>0</v>
      </c>
    </row>
    <row r="34" spans="1:26" x14ac:dyDescent="0.2">
      <c r="A34" s="1" t="s">
        <v>20</v>
      </c>
      <c r="B34" s="15"/>
      <c r="C34" s="32"/>
      <c r="D34" s="15"/>
      <c r="E34" s="32"/>
      <c r="F34" s="15"/>
      <c r="G34" s="32"/>
      <c r="H34" s="15"/>
      <c r="I34" s="32"/>
      <c r="J34" s="15"/>
      <c r="K34" s="32"/>
      <c r="L34" s="15"/>
      <c r="M34" s="32"/>
      <c r="N34" s="15"/>
      <c r="O34" s="32"/>
      <c r="P34" s="15"/>
      <c r="Q34" s="32"/>
      <c r="R34" s="15"/>
      <c r="S34" s="32"/>
      <c r="T34" s="15"/>
      <c r="U34" s="32"/>
      <c r="V34" s="15"/>
      <c r="W34" s="32"/>
      <c r="X34" s="15"/>
      <c r="Y34" s="32"/>
      <c r="Z34" s="39">
        <f t="shared" si="7"/>
        <v>0</v>
      </c>
    </row>
    <row r="35" spans="1:26" x14ac:dyDescent="0.2">
      <c r="A35" s="1" t="s">
        <v>36</v>
      </c>
      <c r="B35" s="15"/>
      <c r="C35" s="32"/>
      <c r="D35" s="15"/>
      <c r="E35" s="32"/>
      <c r="F35" s="15"/>
      <c r="G35" s="32"/>
      <c r="H35" s="15"/>
      <c r="I35" s="32"/>
      <c r="J35" s="15"/>
      <c r="K35" s="32"/>
      <c r="L35" s="15"/>
      <c r="M35" s="32"/>
      <c r="N35" s="15"/>
      <c r="O35" s="32"/>
      <c r="P35" s="15"/>
      <c r="Q35" s="32"/>
      <c r="R35" s="15"/>
      <c r="S35" s="32"/>
      <c r="T35" s="15"/>
      <c r="U35" s="32"/>
      <c r="V35" s="15"/>
      <c r="W35" s="32"/>
      <c r="X35" s="15"/>
      <c r="Y35" s="32"/>
      <c r="Z35" s="39">
        <f t="shared" si="7"/>
        <v>0</v>
      </c>
    </row>
    <row r="36" spans="1:26" x14ac:dyDescent="0.2">
      <c r="A36" s="1" t="s">
        <v>19</v>
      </c>
      <c r="B36" s="15"/>
      <c r="C36" s="32"/>
      <c r="D36" s="15"/>
      <c r="E36" s="32"/>
      <c r="F36" s="15"/>
      <c r="G36" s="32"/>
      <c r="H36" s="15"/>
      <c r="I36" s="32"/>
      <c r="J36" s="15"/>
      <c r="K36" s="32"/>
      <c r="L36" s="15"/>
      <c r="M36" s="32"/>
      <c r="N36" s="15"/>
      <c r="O36" s="32"/>
      <c r="P36" s="15"/>
      <c r="Q36" s="32"/>
      <c r="R36" s="15"/>
      <c r="S36" s="32"/>
      <c r="T36" s="15"/>
      <c r="U36" s="32"/>
      <c r="V36" s="15"/>
      <c r="W36" s="32"/>
      <c r="X36" s="15"/>
      <c r="Y36" s="32"/>
      <c r="Z36" s="39">
        <f t="shared" si="7"/>
        <v>0</v>
      </c>
    </row>
    <row r="37" spans="1:26" x14ac:dyDescent="0.2">
      <c r="A37" s="1" t="s">
        <v>5</v>
      </c>
      <c r="B37" s="15"/>
      <c r="C37" s="32"/>
      <c r="D37" s="15"/>
      <c r="E37" s="32"/>
      <c r="F37" s="15"/>
      <c r="G37" s="32"/>
      <c r="H37" s="15"/>
      <c r="I37" s="32"/>
      <c r="J37" s="15"/>
      <c r="K37" s="32"/>
      <c r="L37" s="15"/>
      <c r="M37" s="32"/>
      <c r="N37" s="15"/>
      <c r="O37" s="32"/>
      <c r="P37" s="15"/>
      <c r="Q37" s="32"/>
      <c r="R37" s="15"/>
      <c r="S37" s="32"/>
      <c r="T37" s="15"/>
      <c r="U37" s="32"/>
      <c r="V37" s="15"/>
      <c r="W37" s="32"/>
      <c r="X37" s="15"/>
      <c r="Y37" s="32"/>
      <c r="Z37" s="39">
        <f t="shared" si="7"/>
        <v>0</v>
      </c>
    </row>
    <row r="38" spans="1:26" x14ac:dyDescent="0.2">
      <c r="A38" s="1" t="s">
        <v>39</v>
      </c>
      <c r="B38" s="15"/>
      <c r="C38" s="32"/>
      <c r="D38" s="15"/>
      <c r="E38" s="32"/>
      <c r="F38" s="15"/>
      <c r="G38" s="32"/>
      <c r="H38" s="15"/>
      <c r="I38" s="32"/>
      <c r="J38" s="15"/>
      <c r="K38" s="32"/>
      <c r="L38" s="15"/>
      <c r="M38" s="32"/>
      <c r="N38" s="15"/>
      <c r="O38" s="32"/>
      <c r="P38" s="15"/>
      <c r="Q38" s="32"/>
      <c r="R38" s="15"/>
      <c r="S38" s="32"/>
      <c r="T38" s="15"/>
      <c r="U38" s="32"/>
      <c r="V38" s="15"/>
      <c r="W38" s="32"/>
      <c r="X38" s="15"/>
      <c r="Y38" s="32"/>
      <c r="Z38" s="39">
        <f t="shared" si="7"/>
        <v>0</v>
      </c>
    </row>
    <row r="39" spans="1:26" x14ac:dyDescent="0.2">
      <c r="A39" s="1" t="s">
        <v>9</v>
      </c>
      <c r="B39" s="15"/>
      <c r="C39" s="32"/>
      <c r="D39" s="15"/>
      <c r="E39" s="32"/>
      <c r="F39" s="15"/>
      <c r="G39" s="32"/>
      <c r="H39" s="15"/>
      <c r="I39" s="32"/>
      <c r="J39" s="15"/>
      <c r="K39" s="32"/>
      <c r="L39" s="15"/>
      <c r="M39" s="32"/>
      <c r="N39" s="15"/>
      <c r="O39" s="32"/>
      <c r="P39" s="15"/>
      <c r="Q39" s="32"/>
      <c r="R39" s="15"/>
      <c r="S39" s="32"/>
      <c r="T39" s="15"/>
      <c r="U39" s="32"/>
      <c r="V39" s="15"/>
      <c r="W39" s="32"/>
      <c r="X39" s="15"/>
      <c r="Y39" s="32"/>
      <c r="Z39" s="39">
        <f t="shared" si="7"/>
        <v>0</v>
      </c>
    </row>
    <row r="40" spans="1:26" x14ac:dyDescent="0.2">
      <c r="A40" s="1" t="s">
        <v>1</v>
      </c>
      <c r="B40" s="15"/>
      <c r="C40" s="32"/>
      <c r="D40" s="15"/>
      <c r="E40" s="32"/>
      <c r="F40" s="15"/>
      <c r="G40" s="32"/>
      <c r="H40" s="15"/>
      <c r="I40" s="32"/>
      <c r="J40" s="15"/>
      <c r="K40" s="32"/>
      <c r="L40" s="15"/>
      <c r="M40" s="32"/>
      <c r="N40" s="15"/>
      <c r="O40" s="32"/>
      <c r="P40" s="15"/>
      <c r="Q40" s="32"/>
      <c r="R40" s="15"/>
      <c r="S40" s="32"/>
      <c r="T40" s="15"/>
      <c r="U40" s="32"/>
      <c r="V40" s="15"/>
      <c r="W40" s="32"/>
      <c r="X40" s="15"/>
      <c r="Y40" s="32"/>
      <c r="Z40" s="39">
        <f t="shared" si="7"/>
        <v>0</v>
      </c>
    </row>
    <row r="41" spans="1:26" x14ac:dyDescent="0.2">
      <c r="A41" s="1" t="s">
        <v>17</v>
      </c>
      <c r="B41" s="15"/>
      <c r="C41" s="32"/>
      <c r="D41" s="15"/>
      <c r="E41" s="32"/>
      <c r="F41" s="15"/>
      <c r="G41" s="32"/>
      <c r="H41" s="15"/>
      <c r="I41" s="32"/>
      <c r="J41" s="15"/>
      <c r="K41" s="32"/>
      <c r="L41" s="15"/>
      <c r="M41" s="32"/>
      <c r="N41" s="15"/>
      <c r="O41" s="32"/>
      <c r="P41" s="15"/>
      <c r="Q41" s="32"/>
      <c r="R41" s="15"/>
      <c r="S41" s="32"/>
      <c r="T41" s="15"/>
      <c r="U41" s="32"/>
      <c r="V41" s="15"/>
      <c r="W41" s="32"/>
      <c r="X41" s="15"/>
      <c r="Y41" s="32"/>
      <c r="Z41" s="39">
        <f t="shared" si="7"/>
        <v>0</v>
      </c>
    </row>
    <row r="42" spans="1:26" x14ac:dyDescent="0.2">
      <c r="A42" s="1" t="s">
        <v>3</v>
      </c>
      <c r="B42" s="15"/>
      <c r="C42" s="32"/>
      <c r="D42" s="15"/>
      <c r="E42" s="32"/>
      <c r="F42" s="15"/>
      <c r="G42" s="32"/>
      <c r="H42" s="15"/>
      <c r="I42" s="32"/>
      <c r="J42" s="15"/>
      <c r="K42" s="32"/>
      <c r="L42" s="15"/>
      <c r="M42" s="32"/>
      <c r="N42" s="15"/>
      <c r="O42" s="32"/>
      <c r="P42" s="15"/>
      <c r="Q42" s="32"/>
      <c r="R42" s="15"/>
      <c r="S42" s="32"/>
      <c r="T42" s="15"/>
      <c r="U42" s="32"/>
      <c r="V42" s="15"/>
      <c r="W42" s="32"/>
      <c r="X42" s="15"/>
      <c r="Y42" s="32"/>
      <c r="Z42" s="39">
        <f t="shared" si="7"/>
        <v>0</v>
      </c>
    </row>
    <row r="43" spans="1:26" x14ac:dyDescent="0.2">
      <c r="A43" s="1" t="s">
        <v>24</v>
      </c>
      <c r="B43" s="15"/>
      <c r="C43" s="32"/>
      <c r="D43" s="15"/>
      <c r="E43" s="32"/>
      <c r="F43" s="15"/>
      <c r="G43" s="32"/>
      <c r="H43" s="15"/>
      <c r="I43" s="32"/>
      <c r="J43" s="15"/>
      <c r="K43" s="32"/>
      <c r="L43" s="15"/>
      <c r="M43" s="32"/>
      <c r="N43" s="15"/>
      <c r="O43" s="32"/>
      <c r="P43" s="15"/>
      <c r="Q43" s="32"/>
      <c r="R43" s="15"/>
      <c r="S43" s="32"/>
      <c r="T43" s="15"/>
      <c r="U43" s="32"/>
      <c r="V43" s="15"/>
      <c r="W43" s="32"/>
      <c r="X43" s="15"/>
      <c r="Y43" s="32"/>
      <c r="Z43" s="39">
        <f t="shared" si="7"/>
        <v>0</v>
      </c>
    </row>
    <row r="44" spans="1:26" x14ac:dyDescent="0.2">
      <c r="A44" s="1" t="s">
        <v>16</v>
      </c>
      <c r="B44" s="15"/>
      <c r="C44" s="32"/>
      <c r="D44" s="15"/>
      <c r="E44" s="32"/>
      <c r="F44" s="15"/>
      <c r="G44" s="32"/>
      <c r="H44" s="15"/>
      <c r="I44" s="32"/>
      <c r="J44" s="15"/>
      <c r="K44" s="32"/>
      <c r="L44" s="15"/>
      <c r="M44" s="32"/>
      <c r="N44" s="15"/>
      <c r="O44" s="32"/>
      <c r="P44" s="15"/>
      <c r="Q44" s="32"/>
      <c r="R44" s="15"/>
      <c r="S44" s="32"/>
      <c r="T44" s="15"/>
      <c r="U44" s="32"/>
      <c r="V44" s="15"/>
      <c r="W44" s="32"/>
      <c r="X44" s="15"/>
      <c r="Y44" s="32"/>
      <c r="Z44" s="39">
        <f t="shared" si="7"/>
        <v>0</v>
      </c>
    </row>
    <row r="45" spans="1:26" ht="13.5" thickBot="1" x14ac:dyDescent="0.25">
      <c r="A45" s="16" t="s">
        <v>33</v>
      </c>
      <c r="B45" s="8">
        <f t="shared" ref="B45:X45" si="8">SUM(B28:B44)</f>
        <v>0</v>
      </c>
      <c r="C45" s="33">
        <f t="shared" ref="C45:K45" si="9">SUM(C28:C44)</f>
        <v>0</v>
      </c>
      <c r="D45" s="8">
        <f t="shared" si="8"/>
        <v>0</v>
      </c>
      <c r="E45" s="33">
        <f t="shared" si="9"/>
        <v>0</v>
      </c>
      <c r="F45" s="8">
        <f t="shared" si="8"/>
        <v>0</v>
      </c>
      <c r="G45" s="33">
        <f t="shared" si="9"/>
        <v>0</v>
      </c>
      <c r="H45" s="8">
        <f t="shared" si="8"/>
        <v>0</v>
      </c>
      <c r="I45" s="33">
        <f t="shared" si="9"/>
        <v>0</v>
      </c>
      <c r="J45" s="8">
        <f t="shared" si="8"/>
        <v>0</v>
      </c>
      <c r="K45" s="33">
        <f t="shared" si="9"/>
        <v>0</v>
      </c>
      <c r="L45" s="8">
        <f t="shared" si="8"/>
        <v>0</v>
      </c>
      <c r="M45" s="33">
        <f t="shared" ref="M45:O45" si="10">SUM(M28:M44)</f>
        <v>0</v>
      </c>
      <c r="N45" s="8">
        <f t="shared" si="8"/>
        <v>0</v>
      </c>
      <c r="O45" s="33">
        <f t="shared" si="10"/>
        <v>0</v>
      </c>
      <c r="P45" s="8">
        <f t="shared" si="8"/>
        <v>0</v>
      </c>
      <c r="Q45" s="33">
        <f t="shared" ref="Q45:S45" si="11">SUM(Q28:Q44)</f>
        <v>0</v>
      </c>
      <c r="R45" s="8">
        <f t="shared" si="8"/>
        <v>0</v>
      </c>
      <c r="S45" s="33">
        <f t="shared" si="11"/>
        <v>0</v>
      </c>
      <c r="T45" s="8">
        <f t="shared" si="8"/>
        <v>0</v>
      </c>
      <c r="U45" s="33">
        <f t="shared" ref="U45:W45" si="12">SUM(U28:U44)</f>
        <v>0</v>
      </c>
      <c r="V45" s="8">
        <f t="shared" si="8"/>
        <v>0</v>
      </c>
      <c r="W45" s="33">
        <f t="shared" si="12"/>
        <v>0</v>
      </c>
      <c r="X45" s="8">
        <f t="shared" si="8"/>
        <v>0</v>
      </c>
      <c r="Y45" s="33">
        <f t="shared" ref="Y45" si="13">SUM(Y28:Y44)</f>
        <v>0</v>
      </c>
      <c r="Z45" s="39">
        <f t="shared" si="7"/>
        <v>0</v>
      </c>
    </row>
    <row r="46" spans="1:26" x14ac:dyDescent="0.2">
      <c r="B46" s="15"/>
      <c r="C46" s="32"/>
      <c r="D46" s="15"/>
      <c r="E46" s="32"/>
      <c r="F46" s="15"/>
      <c r="G46" s="32"/>
      <c r="H46" s="15"/>
      <c r="I46" s="32"/>
      <c r="J46" s="15"/>
      <c r="K46" s="32"/>
      <c r="L46" s="15"/>
      <c r="M46" s="32"/>
      <c r="N46" s="15"/>
      <c r="O46" s="32"/>
      <c r="P46" s="15"/>
      <c r="Q46" s="32"/>
      <c r="R46" s="15"/>
      <c r="S46" s="32"/>
      <c r="T46" s="15"/>
      <c r="U46" s="32"/>
      <c r="V46" s="15"/>
      <c r="W46" s="32"/>
      <c r="X46" s="15"/>
      <c r="Y46" s="32"/>
      <c r="Z46" s="41"/>
    </row>
    <row r="47" spans="1:26" s="24" customFormat="1" ht="13.5" thickBot="1" x14ac:dyDescent="0.25">
      <c r="A47" s="24" t="s">
        <v>35</v>
      </c>
      <c r="B47" s="25">
        <f>B53+B25-B45</f>
        <v>0</v>
      </c>
      <c r="C47" s="35">
        <f>C6+C25-C45</f>
        <v>0</v>
      </c>
      <c r="D47" s="25">
        <f t="shared" ref="D47:X47" si="14">D6+D25-D45</f>
        <v>0</v>
      </c>
      <c r="E47" s="35">
        <f>E6+E25-E45</f>
        <v>0</v>
      </c>
      <c r="F47" s="25">
        <f t="shared" si="14"/>
        <v>0</v>
      </c>
      <c r="G47" s="35">
        <f>G6+G25-G45</f>
        <v>0</v>
      </c>
      <c r="H47" s="25">
        <f t="shared" si="14"/>
        <v>0</v>
      </c>
      <c r="I47" s="35">
        <f>I6+I25-I45</f>
        <v>0</v>
      </c>
      <c r="J47" s="25">
        <f t="shared" si="14"/>
        <v>0</v>
      </c>
      <c r="K47" s="35">
        <f>K6+K25-K45</f>
        <v>0</v>
      </c>
      <c r="L47" s="25">
        <f t="shared" si="14"/>
        <v>0</v>
      </c>
      <c r="M47" s="35">
        <f>M6+M25-M45</f>
        <v>0</v>
      </c>
      <c r="N47" s="25">
        <f t="shared" si="14"/>
        <v>0</v>
      </c>
      <c r="O47" s="35">
        <f>O6+O25-O45</f>
        <v>0</v>
      </c>
      <c r="P47" s="25">
        <f t="shared" si="14"/>
        <v>0</v>
      </c>
      <c r="Q47" s="35">
        <f>Q6+Q25-Q45</f>
        <v>0</v>
      </c>
      <c r="R47" s="25">
        <f t="shared" si="14"/>
        <v>0</v>
      </c>
      <c r="S47" s="35">
        <f>S6+S25-S45</f>
        <v>0</v>
      </c>
      <c r="T47" s="25">
        <f t="shared" si="14"/>
        <v>0</v>
      </c>
      <c r="U47" s="35">
        <f>U6+U25-U45</f>
        <v>0</v>
      </c>
      <c r="V47" s="25">
        <f t="shared" si="14"/>
        <v>0</v>
      </c>
      <c r="W47" s="35">
        <f>W6+W25-W45</f>
        <v>0</v>
      </c>
      <c r="X47" s="25">
        <f t="shared" si="14"/>
        <v>0</v>
      </c>
      <c r="Y47" s="35">
        <f>Y6+Y25-Y45</f>
        <v>0</v>
      </c>
      <c r="Z47" s="25">
        <f>Z6+Z25-Z45</f>
        <v>0</v>
      </c>
    </row>
    <row r="48" spans="1:26" ht="13.5" thickTop="1" x14ac:dyDescent="0.2"/>
    <row r="50" spans="1:1" x14ac:dyDescent="0.2">
      <c r="A50" s="1" t="s">
        <v>51</v>
      </c>
    </row>
    <row r="51" spans="1:1" x14ac:dyDescent="0.2">
      <c r="A51" s="1" t="s">
        <v>52</v>
      </c>
    </row>
    <row r="52" spans="1:1" x14ac:dyDescent="0.2">
      <c r="A52" s="1" t="s">
        <v>53</v>
      </c>
    </row>
  </sheetData>
  <printOptions gridLines="1"/>
  <pageMargins left="0.25" right="0.25" top="0.75" bottom="0.75" header="0.3" footer="0.3"/>
  <pageSetup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2014</vt:lpstr>
      <vt:lpstr>2015</vt:lpstr>
      <vt:lpstr>Sheet1</vt:lpstr>
      <vt:lpstr>'2014'!Print_Area</vt:lpstr>
      <vt:lpstr>'2015'!Print_Area</vt:lpstr>
    </vt:vector>
  </TitlesOfParts>
  <Company>Century Small Business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Dwaine L. Smith</dc:creator>
  <cp:lastModifiedBy>Rebekah LaMoreaux</cp:lastModifiedBy>
  <cp:lastPrinted>2015-06-11T21:58:23Z</cp:lastPrinted>
  <dcterms:created xsi:type="dcterms:W3CDTF">2003-10-08T19:12:59Z</dcterms:created>
  <dcterms:modified xsi:type="dcterms:W3CDTF">2015-07-01T17:17:08Z</dcterms:modified>
</cp:coreProperties>
</file>